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390" windowHeight="8415" tabRatio="886"/>
  </bookViews>
  <sheets>
    <sheet name="汇总 " sheetId="1" r:id="rId1"/>
    <sheet name="险种1" sheetId="2" r:id="rId2"/>
    <sheet name="险种2" sheetId="3" r:id="rId3"/>
    <sheet name="险种3" sheetId="4" r:id="rId4"/>
    <sheet name="Sheet1" sheetId="5" r:id="rId5"/>
  </sheets>
  <definedNames>
    <definedName name="_xlnm._FilterDatabase" localSheetId="1" hidden="1">险种1!$A$2:$O$14</definedName>
    <definedName name="_xlnm.Print_Area" localSheetId="0">'汇总 '!$A$1:$S$12</definedName>
    <definedName name="_xlnm.Print_Area" localSheetId="1">险种1!$A$1:$O$14</definedName>
    <definedName name="_xlnm.Print_Titles" localSheetId="0">'汇总 '!$1:4</definedName>
    <definedName name="_xlnm.Print_Titles" localSheetId="1">险种1!$1:2</definedName>
  </definedNames>
  <calcPr calcId="124519"/>
  <extLst/>
</workbook>
</file>

<file path=xl/calcChain.xml><?xml version="1.0" encoding="utf-8"?>
<calcChain xmlns="http://schemas.openxmlformats.org/spreadsheetml/2006/main">
  <c r="Q8" i="1"/>
  <c r="Q7"/>
  <c r="Q6"/>
  <c r="G8" l="1"/>
  <c r="G7"/>
  <c r="G6"/>
  <c r="I19" i="5" l="1"/>
  <c r="I20"/>
  <c r="I21"/>
  <c r="I22"/>
  <c r="I24"/>
  <c r="I18"/>
  <c r="I15"/>
  <c r="I12"/>
  <c r="I9"/>
  <c r="I6"/>
  <c r="I5"/>
  <c r="I3"/>
  <c r="H23"/>
  <c r="I23" s="1"/>
  <c r="H24"/>
  <c r="H4"/>
  <c r="H8"/>
  <c r="H9"/>
  <c r="H12"/>
  <c r="H13"/>
  <c r="H15"/>
  <c r="H18"/>
  <c r="H19"/>
  <c r="H22"/>
  <c r="J5" i="3" l="1"/>
  <c r="I6" i="4"/>
  <c r="I7"/>
  <c r="Q3" i="3"/>
  <c r="I4"/>
  <c r="Q4" s="1"/>
  <c r="Q6"/>
  <c r="I4" i="2"/>
  <c r="Q4" s="1"/>
  <c r="I5"/>
  <c r="Q5" s="1"/>
  <c r="I6"/>
  <c r="I7"/>
  <c r="I9"/>
  <c r="I11"/>
  <c r="F7" i="1"/>
  <c r="F8"/>
  <c r="F6"/>
  <c r="H8" i="4"/>
  <c r="G8"/>
  <c r="C8" i="1" s="1"/>
  <c r="F8" i="4"/>
  <c r="B8" i="1" s="1"/>
  <c r="Q4" i="4"/>
  <c r="Q3"/>
  <c r="H7" i="3"/>
  <c r="G7"/>
  <c r="C7" i="1" s="1"/>
  <c r="F7" i="3"/>
  <c r="B7" i="1" s="1"/>
  <c r="H14" i="2"/>
  <c r="G14"/>
  <c r="C6" i="1" s="1"/>
  <c r="F14" i="2"/>
  <c r="B6" i="1" s="1"/>
  <c r="Q6" i="2"/>
  <c r="Q3"/>
  <c r="J14" l="1"/>
  <c r="J8" i="4"/>
  <c r="J7" i="3"/>
  <c r="I7"/>
  <c r="R8" i="1"/>
  <c r="I14" i="2"/>
  <c r="R7" i="1"/>
  <c r="M7"/>
  <c r="C10"/>
  <c r="B10"/>
  <c r="I8" i="4"/>
  <c r="K10" i="1" l="1"/>
  <c r="M8"/>
  <c r="S7"/>
  <c r="M6"/>
  <c r="G10"/>
  <c r="Q10"/>
  <c r="S8" l="1"/>
  <c r="O10"/>
  <c r="M10"/>
  <c r="I10"/>
  <c r="S6"/>
  <c r="R6"/>
  <c r="R10" s="1"/>
  <c r="S10" l="1"/>
</calcChain>
</file>

<file path=xl/sharedStrings.xml><?xml version="1.0" encoding="utf-8"?>
<sst xmlns="http://schemas.openxmlformats.org/spreadsheetml/2006/main" count="348" uniqueCount="190">
  <si>
    <r>
      <rPr>
        <b/>
        <sz val="14"/>
        <rFont val="宋体"/>
        <family val="3"/>
        <charset val="134"/>
      </rPr>
      <t>种植业保险汇总表</t>
    </r>
    <r>
      <rPr>
        <b/>
        <sz val="11"/>
        <rFont val="宋体"/>
        <family val="3"/>
        <charset val="134"/>
      </rPr>
      <t>（2022.3.6-2022.6.5）</t>
    </r>
  </si>
  <si>
    <t>申请单位（业务章）：中国人寿财产保险股份有限公司南通市通州支公司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</si>
  <si>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</si>
  <si>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</si>
  <si>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</si>
  <si>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</si>
  <si>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</si>
  <si>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</si>
  <si>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</si>
  <si>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</si>
  <si>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</si>
  <si>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</si>
  <si>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</si>
  <si>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</si>
  <si>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</si>
  <si>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</si>
  <si>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</si>
  <si>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</si>
  <si>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</si>
  <si>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</si>
  <si>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合计</t>
  </si>
  <si>
    <t xml:space="preserve">  保险公司负责人：                                         保险公司复核人：                               保险公司制表人：</t>
  </si>
  <si>
    <t>序号</t>
  </si>
  <si>
    <t>乡镇</t>
  </si>
  <si>
    <t>保单号</t>
  </si>
  <si>
    <t>被保险人或投保人</t>
  </si>
  <si>
    <t>标的地址</t>
  </si>
  <si>
    <t>承保户次</t>
  </si>
  <si>
    <t>总保费
（元）</t>
  </si>
  <si>
    <t>农户自缴保费（元）</t>
  </si>
  <si>
    <t>各级财政补贴（元）</t>
  </si>
  <si>
    <t>汇款日期</t>
  </si>
  <si>
    <t>汇款金额</t>
  </si>
  <si>
    <t>汇款人</t>
  </si>
  <si>
    <t>交易流水号
（网银回单）</t>
  </si>
  <si>
    <t>备注</t>
  </si>
  <si>
    <t>油菜出单使用金额</t>
  </si>
  <si>
    <t>兴东街道</t>
  </si>
  <si>
    <t>江苏省中央财政补贴型水稻完全成本保险</t>
    <phoneticPr fontId="7" type="noConversion"/>
  </si>
  <si>
    <t>江苏省中央财政补贴型玉米完全成本保险</t>
    <phoneticPr fontId="19" type="noConversion"/>
  </si>
  <si>
    <t>江苏省中央财政补贴型大豆种植保险</t>
    <phoneticPr fontId="19" type="noConversion"/>
  </si>
  <si>
    <t xml:space="preserve">种植业保险明细表（江苏省中央财政补贴型玉米完全成本保险,1000元/亩，5.5%，6月6日-9月5日） </t>
    <phoneticPr fontId="7" type="noConversion"/>
  </si>
  <si>
    <t>66311100012022320683000003</t>
  </si>
  <si>
    <t>66311100012022320683000002</t>
  </si>
  <si>
    <t>66311100012022320683000004</t>
  </si>
  <si>
    <t>66311100012022320683000006</t>
  </si>
  <si>
    <t>66311100012022320683000005</t>
  </si>
  <si>
    <t>66311100012022320683000007</t>
  </si>
  <si>
    <t>66311100012022320683000008</t>
  </si>
  <si>
    <t>66311100012022320683000010</t>
  </si>
  <si>
    <t>66311100012022320683000009</t>
  </si>
  <si>
    <t>66311100012022320683000011</t>
  </si>
  <si>
    <t>江苏省南通市通州区兴东街道永庆村顾爱云等297户</t>
  </si>
  <si>
    <t>南通市通州区大粮仓粮食种植农地专业合作社</t>
  </si>
  <si>
    <t>南通市通州区兴东街道陆扶桥村陈汉等119户</t>
  </si>
  <si>
    <t>南通市通州区兴东街道永护村顾浩新等127户</t>
  </si>
  <si>
    <t>瞿宏均</t>
  </si>
  <si>
    <t>蒋建山</t>
  </si>
  <si>
    <t>王学建</t>
  </si>
  <si>
    <t>江苏省南通市通州区兴东街道双楼村姜建等373户</t>
  </si>
  <si>
    <t>南通市通州区兴东街道土山村葛志兰等50户</t>
  </si>
  <si>
    <t>南通市通州区兴东街道杨世桥村倪振忠等90户</t>
  </si>
  <si>
    <t>陈昌升</t>
  </si>
  <si>
    <t>南通市通州区兴东街道永庆村</t>
  </si>
  <si>
    <t>南通市通州区兴东街道陆扶桥村</t>
  </si>
  <si>
    <t>南通市通州区兴东街道永护村</t>
  </si>
  <si>
    <t>南通市通州区兴东街道双楼村</t>
  </si>
  <si>
    <t>南通市通州区兴东街道土山村</t>
  </si>
  <si>
    <t>南通市通州区兴东街道紫星村</t>
  </si>
  <si>
    <t>汇款金额为本村所有险种保费合计（水稻、玉米、大豆合计）</t>
    <phoneticPr fontId="7" type="noConversion"/>
  </si>
  <si>
    <t>66311100032022320683000001</t>
  </si>
  <si>
    <t>66311100032022320683000002</t>
  </si>
  <si>
    <t>66311100032022320683000004</t>
  </si>
  <si>
    <t>66311100032022320683000003</t>
  </si>
  <si>
    <t>江苏省南通市通州区兴东街道永庆村荡国泉等116户</t>
  </si>
  <si>
    <t>南通市通州区兴东街道永护村郭成进等485户</t>
  </si>
  <si>
    <t>南通市通州区兴东街道土山村白玉等137户</t>
  </si>
  <si>
    <t>南通市通州区兴东街道杨世桥村曹顶标等33户</t>
  </si>
  <si>
    <t>66311100042022320683000001</t>
  </si>
  <si>
    <t>66311100042022320683000002</t>
  </si>
  <si>
    <t>66311100042022320683000004</t>
  </si>
  <si>
    <t>66311100042022320683000003</t>
  </si>
  <si>
    <t>66311100042022320683000005</t>
  </si>
  <si>
    <t>江苏省南通市通州区兴东街道永庆村荡国泉等229户</t>
  </si>
  <si>
    <t>南通市通州区兴东街道永护村秦汉新等443户</t>
  </si>
  <si>
    <t>南通市通州区兴东街道土山村葛炳才等366户</t>
  </si>
  <si>
    <t xml:space="preserve"> 南通市通州区兴东街道杨世桥村陈红等74户</t>
  </si>
  <si>
    <t>王彦平</t>
  </si>
  <si>
    <t>李雪梅</t>
    <phoneticPr fontId="7" type="noConversion"/>
  </si>
  <si>
    <t>2022.6.22</t>
    <phoneticPr fontId="7" type="noConversion"/>
  </si>
  <si>
    <t>000005492111</t>
    <phoneticPr fontId="7" type="noConversion"/>
  </si>
  <si>
    <t>陈昌升</t>
    <phoneticPr fontId="7" type="noConversion"/>
  </si>
  <si>
    <t>2022.7.13</t>
    <phoneticPr fontId="7" type="noConversion"/>
  </si>
  <si>
    <t>蒋建山</t>
    <phoneticPr fontId="7" type="noConversion"/>
  </si>
  <si>
    <t>2022.6.28</t>
    <phoneticPr fontId="7" type="noConversion"/>
  </si>
  <si>
    <t>000004221994</t>
    <phoneticPr fontId="7" type="noConversion"/>
  </si>
  <si>
    <t>金芳</t>
    <phoneticPr fontId="7" type="noConversion"/>
  </si>
  <si>
    <t>2022.7.8</t>
    <phoneticPr fontId="7" type="noConversion"/>
  </si>
  <si>
    <t>000003515516</t>
    <phoneticPr fontId="7" type="noConversion"/>
  </si>
  <si>
    <t>南通市通州区兴东街道杨世桥村</t>
    <phoneticPr fontId="7" type="noConversion"/>
  </si>
  <si>
    <t>李雪梅</t>
    <phoneticPr fontId="7" type="noConversion"/>
  </si>
  <si>
    <t>000010101636</t>
    <phoneticPr fontId="7" type="noConversion"/>
  </si>
  <si>
    <t>2022.6.22</t>
    <phoneticPr fontId="7" type="noConversion"/>
  </si>
  <si>
    <t>66311100012022320683000001</t>
  </si>
  <si>
    <t>南通市通州区兴东街道杨世桥村</t>
    <phoneticPr fontId="7" type="noConversion"/>
  </si>
  <si>
    <t>汇款人</t>
    <phoneticPr fontId="7" type="noConversion"/>
  </si>
  <si>
    <t>汇款金额</t>
    <phoneticPr fontId="7" type="noConversion"/>
  </si>
  <si>
    <t>汇款时间</t>
    <phoneticPr fontId="7" type="noConversion"/>
  </si>
  <si>
    <t>被保人</t>
    <phoneticPr fontId="7" type="noConversion"/>
  </si>
  <si>
    <t>备注</t>
    <phoneticPr fontId="7" type="noConversion"/>
  </si>
  <si>
    <t>险种</t>
    <phoneticPr fontId="7" type="noConversion"/>
  </si>
  <si>
    <t>金芳</t>
    <phoneticPr fontId="7" type="noConversion"/>
  </si>
  <si>
    <t>流水号</t>
    <phoneticPr fontId="7" type="noConversion"/>
  </si>
  <si>
    <t>000005492111</t>
    <phoneticPr fontId="7" type="noConversion"/>
  </si>
  <si>
    <t>000004221994</t>
    <phoneticPr fontId="7" type="noConversion"/>
  </si>
  <si>
    <t>瞿林丽</t>
    <phoneticPr fontId="7" type="noConversion"/>
  </si>
  <si>
    <t>000013734907</t>
    <phoneticPr fontId="7" type="noConversion"/>
  </si>
  <si>
    <t>2022.6.20</t>
    <phoneticPr fontId="7" type="noConversion"/>
  </si>
  <si>
    <t>瞿宏均</t>
    <phoneticPr fontId="7" type="noConversion"/>
  </si>
  <si>
    <t>余额</t>
    <phoneticPr fontId="7" type="noConversion"/>
  </si>
  <si>
    <t>保费金额</t>
    <phoneticPr fontId="7" type="noConversion"/>
  </si>
  <si>
    <t>王校波</t>
    <phoneticPr fontId="7" type="noConversion"/>
  </si>
  <si>
    <t>2022.7.4</t>
    <phoneticPr fontId="7" type="noConversion"/>
  </si>
  <si>
    <t>000009577806</t>
    <phoneticPr fontId="7" type="noConversion"/>
  </si>
  <si>
    <t>刘燕</t>
    <phoneticPr fontId="7" type="noConversion"/>
  </si>
  <si>
    <t>2022.6.23</t>
    <phoneticPr fontId="7" type="noConversion"/>
  </si>
  <si>
    <t>王学建</t>
    <phoneticPr fontId="7" type="noConversion"/>
  </si>
  <si>
    <t>000005185907</t>
    <phoneticPr fontId="7" type="noConversion"/>
  </si>
  <si>
    <t>张建高</t>
    <phoneticPr fontId="7" type="noConversion"/>
  </si>
  <si>
    <t>2022.7.18</t>
    <phoneticPr fontId="7" type="noConversion"/>
  </si>
  <si>
    <t>000003161051</t>
    <phoneticPr fontId="7" type="noConversion"/>
  </si>
  <si>
    <t>王彦平</t>
    <phoneticPr fontId="7" type="noConversion"/>
  </si>
  <si>
    <t>郁汉军</t>
    <phoneticPr fontId="7" type="noConversion"/>
  </si>
  <si>
    <t>吴彬</t>
    <phoneticPr fontId="7" type="noConversion"/>
  </si>
  <si>
    <t>000008865656</t>
    <phoneticPr fontId="7" type="noConversion"/>
  </si>
  <si>
    <t>2022.8.15</t>
    <phoneticPr fontId="7" type="noConversion"/>
  </si>
  <si>
    <t>邢桂香</t>
    <phoneticPr fontId="7" type="noConversion"/>
  </si>
  <si>
    <t>季莉莉</t>
    <phoneticPr fontId="7" type="noConversion"/>
  </si>
  <si>
    <t>2022.6.20</t>
    <phoneticPr fontId="7" type="noConversion"/>
  </si>
  <si>
    <t>季莉莉</t>
    <phoneticPr fontId="7" type="noConversion"/>
  </si>
  <si>
    <t>000004105533</t>
    <phoneticPr fontId="7" type="noConversion"/>
  </si>
  <si>
    <t>瞿林丽</t>
    <phoneticPr fontId="7" type="noConversion"/>
  </si>
  <si>
    <t>000013734907</t>
    <phoneticPr fontId="7" type="noConversion"/>
  </si>
  <si>
    <t>2022.6.23</t>
    <phoneticPr fontId="7" type="noConversion"/>
  </si>
  <si>
    <t>王学建</t>
    <phoneticPr fontId="7" type="noConversion"/>
  </si>
  <si>
    <t>000005185907</t>
    <phoneticPr fontId="7" type="noConversion"/>
  </si>
  <si>
    <t>王校波</t>
    <phoneticPr fontId="7" type="noConversion"/>
  </si>
  <si>
    <t>2022.7.4</t>
    <phoneticPr fontId="7" type="noConversion"/>
  </si>
  <si>
    <t>000009577806</t>
    <phoneticPr fontId="7" type="noConversion"/>
  </si>
  <si>
    <t>邢桂香</t>
    <phoneticPr fontId="7" type="noConversion"/>
  </si>
  <si>
    <t>000010870678</t>
    <phoneticPr fontId="7" type="noConversion"/>
  </si>
  <si>
    <t>刘燕</t>
    <phoneticPr fontId="7" type="noConversion"/>
  </si>
  <si>
    <t>000006998615</t>
    <phoneticPr fontId="7" type="noConversion"/>
  </si>
  <si>
    <t>2022.7.18</t>
    <phoneticPr fontId="7" type="noConversion"/>
  </si>
  <si>
    <t>张建高</t>
    <phoneticPr fontId="7" type="noConversion"/>
  </si>
  <si>
    <t>000003161051</t>
    <phoneticPr fontId="7" type="noConversion"/>
  </si>
  <si>
    <t>水稻</t>
    <phoneticPr fontId="7" type="noConversion"/>
  </si>
  <si>
    <t>玉米</t>
    <phoneticPr fontId="7" type="noConversion"/>
  </si>
  <si>
    <t>大豆</t>
    <phoneticPr fontId="7" type="noConversion"/>
  </si>
  <si>
    <t>000003515516</t>
    <phoneticPr fontId="7" type="noConversion"/>
  </si>
  <si>
    <t>000006998615</t>
    <phoneticPr fontId="7" type="noConversion"/>
  </si>
  <si>
    <t>000010870678</t>
    <phoneticPr fontId="7" type="noConversion"/>
  </si>
  <si>
    <t>000004105533</t>
    <phoneticPr fontId="7" type="noConversion"/>
  </si>
  <si>
    <t>000010101636</t>
    <phoneticPr fontId="7" type="noConversion"/>
  </si>
  <si>
    <t>农户自缴</t>
    <phoneticPr fontId="7" type="noConversion"/>
  </si>
  <si>
    <t>水稻</t>
    <phoneticPr fontId="7" type="noConversion"/>
  </si>
  <si>
    <t>大豆</t>
    <phoneticPr fontId="7" type="noConversion"/>
  </si>
  <si>
    <t>陈传生</t>
    <phoneticPr fontId="7" type="noConversion"/>
  </si>
  <si>
    <t>大棚</t>
    <phoneticPr fontId="7" type="noConversion"/>
  </si>
  <si>
    <t>陈传生</t>
    <phoneticPr fontId="7" type="noConversion"/>
  </si>
  <si>
    <t>2022.6.15</t>
    <phoneticPr fontId="7" type="noConversion"/>
  </si>
  <si>
    <t xml:space="preserve">种植业保险明细表（江苏省中央财政补贴型水稻完全成本保险,1300元/亩，3.5%，6月6日-9月5日） </t>
    <phoneticPr fontId="7" type="noConversion"/>
  </si>
  <si>
    <t xml:space="preserve">种植业保险明细表（江苏省中央财政补贴型大豆种植保险,500元/亩，6%，6月6日-9月5日） </t>
    <phoneticPr fontId="7" type="noConversion"/>
  </si>
  <si>
    <t>余额原路退回</t>
    <phoneticPr fontId="7" type="noConversion"/>
  </si>
  <si>
    <t>余额0.08给吴彬（大棚）</t>
    <phoneticPr fontId="7" type="noConversion"/>
  </si>
  <si>
    <t>余额0.02给吴彬（大棚）</t>
    <phoneticPr fontId="7" type="noConversion"/>
  </si>
  <si>
    <t>余额0.06给吴彬（大棚）</t>
    <phoneticPr fontId="7" type="noConversion"/>
  </si>
  <si>
    <t>余额15.02给吴彬（大棚）</t>
    <phoneticPr fontId="7" type="noConversion"/>
  </si>
  <si>
    <t>余额0.01给吴彬（大棚）</t>
    <phoneticPr fontId="7" type="noConversion"/>
  </si>
  <si>
    <t>余额0.03给吴彬（大棚）</t>
    <phoneticPr fontId="7" type="noConversion"/>
  </si>
  <si>
    <t>刘燕结余0.08
邢桂香结余0.02
季莉莉结余0.06
李雪梅结余15.02
瞿林丽结余0.01
陈昌升结余0.03
以上人员结余合计15.22，经与相关村委会沟通，结余金额全部给吴彬大棚出单使用</t>
    <phoneticPr fontId="7" type="noConversion"/>
  </si>
  <si>
    <t>南通市通州区兴东街道杨世桥村</t>
    <phoneticPr fontId="7" type="noConversion"/>
  </si>
  <si>
    <t>2022.6.20</t>
    <phoneticPr fontId="7" type="noConversion"/>
  </si>
  <si>
    <t>邢桂香</t>
    <phoneticPr fontId="7" type="noConversion"/>
  </si>
  <si>
    <t>000010870678</t>
    <phoneticPr fontId="7" type="noConversion"/>
  </si>
  <si>
    <t>汇款金额为本村所有险种保费合计（水稻、玉米、大豆合计）</t>
    <phoneticPr fontId="7" type="noConversion"/>
  </si>
  <si>
    <t>2022.6.23</t>
    <phoneticPr fontId="7" type="noConversion"/>
  </si>
  <si>
    <t>刘燕</t>
    <phoneticPr fontId="7" type="noConversion"/>
  </si>
  <si>
    <t>000006998615</t>
    <phoneticPr fontId="7" type="noConversion"/>
  </si>
  <si>
    <t>汇款金额为本村所有险种保费合计（水稻、玉米、大豆合计）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</si>
</sst>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);[Red]\(0\)"/>
    <numFmt numFmtId="178" formatCode="000000"/>
    <numFmt numFmtId="179" formatCode="0.00_);[Red]\(0.00\)"/>
    <numFmt numFmtId="180" formatCode="0.0%"/>
  </numFmts>
  <fonts count="22">
    <font>
      <sz val="12"/>
      <name val="宋体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9"/>
      <name val="等线"/>
      <family val="3"/>
      <charset val="134"/>
    </font>
    <font>
      <sz val="9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4" borderId="0" applyNumberFormat="0" applyBorder="0" applyAlignment="0" applyProtection="0">
      <alignment vertical="center"/>
    </xf>
  </cellStyleXfs>
  <cellXfs count="103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31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6" fontId="6" fillId="0" borderId="1" xfId="2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9" fontId="7" fillId="0" borderId="1" xfId="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1" fillId="2" borderId="0" xfId="51" applyFont="1" applyFill="1" applyAlignment="1"/>
    <xf numFmtId="0" fontId="3" fillId="0" borderId="0" xfId="51" applyFont="1" applyFill="1" applyAlignment="1"/>
    <xf numFmtId="0" fontId="7" fillId="2" borderId="0" xfId="51" applyFont="1" applyFill="1" applyAlignment="1">
      <alignment horizontal="center" vertical="center" wrapText="1"/>
    </xf>
    <xf numFmtId="0" fontId="2" fillId="0" borderId="0" xfId="51" applyFont="1" applyFill="1" applyAlignment="1"/>
    <xf numFmtId="0" fontId="5" fillId="2" borderId="0" xfId="51" applyFont="1" applyFill="1" applyAlignment="1"/>
    <xf numFmtId="0" fontId="12" fillId="0" borderId="0" xfId="51" applyNumberFormat="1" applyFill="1" applyAlignment="1"/>
    <xf numFmtId="179" fontId="12" fillId="0" borderId="0" xfId="51" applyNumberFormat="1" applyFill="1" applyAlignment="1"/>
    <xf numFmtId="10" fontId="12" fillId="0" borderId="0" xfId="51" applyNumberFormat="1" applyFill="1" applyAlignment="1"/>
    <xf numFmtId="176" fontId="12" fillId="0" borderId="0" xfId="51" applyNumberFormat="1" applyFill="1" applyAlignment="1"/>
    <xf numFmtId="179" fontId="12" fillId="2" borderId="0" xfId="51" applyNumberFormat="1" applyFill="1" applyAlignment="1"/>
    <xf numFmtId="0" fontId="12" fillId="2" borderId="0" xfId="51" applyFill="1" applyAlignment="1"/>
    <xf numFmtId="0" fontId="2" fillId="0" borderId="0" xfId="5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6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179" fontId="7" fillId="0" borderId="1" xfId="51" applyNumberFormat="1" applyFont="1" applyFill="1" applyBorder="1" applyAlignment="1">
      <alignment horizontal="center" vertical="center" wrapText="1"/>
    </xf>
    <xf numFmtId="9" fontId="7" fillId="0" borderId="1" xfId="51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0" xfId="51" applyNumberFormat="1" applyFont="1" applyFill="1" applyAlignment="1"/>
    <xf numFmtId="179" fontId="2" fillId="0" borderId="0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/>
    </xf>
    <xf numFmtId="176" fontId="12" fillId="2" borderId="0" xfId="51" applyNumberFormat="1" applyFill="1" applyAlignment="1"/>
    <xf numFmtId="179" fontId="7" fillId="2" borderId="0" xfId="51" applyNumberFormat="1" applyFont="1" applyFill="1" applyAlignment="1">
      <alignment horizontal="center" vertical="center" wrapText="1"/>
    </xf>
    <xf numFmtId="180" fontId="7" fillId="0" borderId="1" xfId="5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0" fillId="0" borderId="1" xfId="31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9" fontId="20" fillId="0" borderId="1" xfId="51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vertical="center" wrapText="1"/>
    </xf>
    <xf numFmtId="179" fontId="2" fillId="0" borderId="0" xfId="0" applyNumberFormat="1" applyFont="1" applyFill="1" applyAlignment="1">
      <alignment vertical="center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6" fillId="0" borderId="1" xfId="51" applyNumberFormat="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9" fontId="1" fillId="0" borderId="0" xfId="51" applyNumberFormat="1" applyFont="1" applyFill="1" applyBorder="1" applyAlignment="1">
      <alignment horizontal="center" vertical="center" wrapText="1"/>
    </xf>
    <xf numFmtId="0" fontId="2" fillId="0" borderId="0" xfId="51" applyFont="1" applyFill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60">
    <cellStyle name="_ET_STYLE_NoName_00_" xfId="7"/>
    <cellStyle name="gcd" xfId="8"/>
    <cellStyle name="差_2014年签单小麦油菜汇总1" xfId="10"/>
    <cellStyle name="差_2015年水稻、玉米、棉花汇总（）" xfId="13"/>
    <cellStyle name="差_2015年水稻、玉米、棉花汇总（杨小龙）" xfId="2"/>
    <cellStyle name="差_2015年小麦油菜汇总（2015.1.15）" xfId="5"/>
    <cellStyle name="常规" xfId="0" builtinId="0"/>
    <cellStyle name="常规 10" xfId="15"/>
    <cellStyle name="常规 10 2" xfId="16"/>
    <cellStyle name="常规 10 3" xfId="17"/>
    <cellStyle name="常规 11" xfId="19"/>
    <cellStyle name="常规 11 2" xfId="21"/>
    <cellStyle name="常规 12" xfId="22"/>
    <cellStyle name="常规 12 2" xfId="1"/>
    <cellStyle name="常规 13" xfId="20"/>
    <cellStyle name="常规 13 2" xfId="23"/>
    <cellStyle name="常规 14" xfId="24"/>
    <cellStyle name="常规 14 2" xfId="26"/>
    <cellStyle name="常规 149 2 2 2" xfId="28"/>
    <cellStyle name="常规 15" xfId="29"/>
    <cellStyle name="常规 15 2" xfId="27"/>
    <cellStyle name="常规 17" xfId="30"/>
    <cellStyle name="常规 2" xfId="31"/>
    <cellStyle name="常规 2 2" xfId="32"/>
    <cellStyle name="常规 2 27 2" xfId="33"/>
    <cellStyle name="常规 2 3" xfId="14"/>
    <cellStyle name="常规 2 4" xfId="18"/>
    <cellStyle name="常规 22 8" xfId="35"/>
    <cellStyle name="常规 24" xfId="36"/>
    <cellStyle name="常规 26" xfId="38"/>
    <cellStyle name="常规 27" xfId="40"/>
    <cellStyle name="常规 3" xfId="41"/>
    <cellStyle name="常规 3 2" xfId="4"/>
    <cellStyle name="常规 3 3" xfId="43"/>
    <cellStyle name="常规 31" xfId="39"/>
    <cellStyle name="常规 33" xfId="44"/>
    <cellStyle name="常规 34" xfId="25"/>
    <cellStyle name="常规 35" xfId="45"/>
    <cellStyle name="常规 36" xfId="46"/>
    <cellStyle name="常规 37" xfId="47"/>
    <cellStyle name="常规 4" xfId="34"/>
    <cellStyle name="常规 5" xfId="49"/>
    <cellStyle name="常规 5 2" xfId="6"/>
    <cellStyle name="常规 5 3" xfId="37"/>
    <cellStyle name="常规 6" xfId="50"/>
    <cellStyle name="常规 6 2" xfId="52"/>
    <cellStyle name="常规 7" xfId="12"/>
    <cellStyle name="常规 7 2" xfId="53"/>
    <cellStyle name="常规 7 3" xfId="54"/>
    <cellStyle name="常规 74" xfId="11"/>
    <cellStyle name="常规 8" xfId="51"/>
    <cellStyle name="常规 9" xfId="56"/>
    <cellStyle name="常规 9 2" xfId="57"/>
    <cellStyle name="常规 9 3" xfId="58"/>
    <cellStyle name="常规_Sheet1 2" xfId="3"/>
    <cellStyle name="常规_永护村2015年水稻保险" xfId="55"/>
    <cellStyle name="好_2014年签单小麦油菜汇总1" xfId="59"/>
    <cellStyle name="好_2015年水稻、玉米、棉花汇总（）" xfId="42"/>
    <cellStyle name="好_2015年水稻、玉米、棉花汇总（杨小龙）" xfId="48"/>
    <cellStyle name="好_2015年小麦油菜汇总（2015.1.15）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tabSelected="1" workbookViewId="0">
      <selection activeCell="I10" sqref="I10:O10"/>
    </sheetView>
  </sheetViews>
  <sheetFormatPr defaultColWidth="9" defaultRowHeight="14.25"/>
  <cols>
    <col min="1" max="1" width="15.5" style="46" customWidth="1"/>
    <col min="2" max="2" width="9.5" style="47" customWidth="1"/>
    <col min="3" max="3" width="10.625" style="48" customWidth="1"/>
    <col min="4" max="4" width="7.625" style="49" customWidth="1"/>
    <col min="5" max="5" width="3.875" style="48" customWidth="1"/>
    <col min="6" max="6" width="6.75" style="50" customWidth="1"/>
    <col min="7" max="7" width="10.125" style="51" customWidth="1"/>
    <col min="8" max="8" width="4.75" style="51" customWidth="1"/>
    <col min="9" max="9" width="10.375" style="51" customWidth="1"/>
    <col min="10" max="10" width="4.75" style="50" customWidth="1"/>
    <col min="11" max="11" width="11.5" style="52" customWidth="1"/>
    <col min="12" max="12" width="4.75" style="52" customWidth="1"/>
    <col min="13" max="13" width="9.375" style="52" customWidth="1"/>
    <col min="14" max="14" width="4.75" style="52" customWidth="1"/>
    <col min="15" max="15" width="9" style="52"/>
    <col min="16" max="16" width="4.75" style="52" customWidth="1"/>
    <col min="17" max="17" width="10.25" style="52" customWidth="1"/>
    <col min="18" max="16384" width="9" style="52"/>
  </cols>
  <sheetData>
    <row r="1" spans="1:21" s="42" customFormat="1" ht="25.5" customHeight="1">
      <c r="A1" s="94" t="s">
        <v>0</v>
      </c>
      <c r="B1" s="94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1" s="43" customFormat="1" ht="25.5" customHeight="1">
      <c r="A2" s="96" t="s">
        <v>1</v>
      </c>
      <c r="B2" s="96"/>
      <c r="C2" s="96"/>
      <c r="D2" s="96"/>
      <c r="E2" s="96"/>
      <c r="F2" s="96"/>
      <c r="G2" s="96"/>
      <c r="H2" s="53"/>
      <c r="I2" s="63"/>
      <c r="J2" s="63"/>
      <c r="K2" s="63"/>
      <c r="L2" s="63"/>
      <c r="M2" s="63"/>
      <c r="N2" s="63"/>
      <c r="O2" s="96" t="s">
        <v>2</v>
      </c>
      <c r="P2" s="96"/>
      <c r="Q2" s="96"/>
      <c r="R2" s="96"/>
      <c r="S2" s="96"/>
    </row>
    <row r="3" spans="1:21" s="44" customFormat="1" ht="20.25" customHeight="1">
      <c r="A3" s="89" t="s">
        <v>3</v>
      </c>
      <c r="B3" s="90" t="s">
        <v>4</v>
      </c>
      <c r="C3" s="91" t="s">
        <v>5</v>
      </c>
      <c r="D3" s="92" t="s">
        <v>6</v>
      </c>
      <c r="E3" s="93" t="s">
        <v>7</v>
      </c>
      <c r="F3" s="91" t="s">
        <v>8</v>
      </c>
      <c r="G3" s="91" t="s">
        <v>9</v>
      </c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 t="s">
        <v>11</v>
      </c>
      <c r="S3" s="92" t="s">
        <v>12</v>
      </c>
    </row>
    <row r="4" spans="1:21" s="44" customFormat="1" ht="12">
      <c r="A4" s="89"/>
      <c r="B4" s="90"/>
      <c r="C4" s="91"/>
      <c r="D4" s="92"/>
      <c r="E4" s="93"/>
      <c r="F4" s="91"/>
      <c r="G4" s="91"/>
      <c r="H4" s="97" t="s">
        <v>13</v>
      </c>
      <c r="I4" s="92"/>
      <c r="J4" s="92" t="s">
        <v>14</v>
      </c>
      <c r="K4" s="92"/>
      <c r="L4" s="92" t="s">
        <v>15</v>
      </c>
      <c r="M4" s="92"/>
      <c r="N4" s="92" t="s">
        <v>16</v>
      </c>
      <c r="O4" s="92"/>
      <c r="P4" s="92" t="s">
        <v>17</v>
      </c>
      <c r="Q4" s="92"/>
      <c r="R4" s="91"/>
      <c r="S4" s="92"/>
    </row>
    <row r="5" spans="1:21" s="44" customFormat="1" ht="24">
      <c r="A5" s="89"/>
      <c r="B5" s="90"/>
      <c r="C5" s="91"/>
      <c r="D5" s="92"/>
      <c r="E5" s="93"/>
      <c r="F5" s="91"/>
      <c r="G5" s="91"/>
      <c r="H5" s="56" t="s">
        <v>18</v>
      </c>
      <c r="I5" s="55" t="s">
        <v>19</v>
      </c>
      <c r="J5" s="54" t="s">
        <v>18</v>
      </c>
      <c r="K5" s="55" t="s">
        <v>19</v>
      </c>
      <c r="L5" s="64" t="s">
        <v>18</v>
      </c>
      <c r="M5" s="55" t="s">
        <v>19</v>
      </c>
      <c r="N5" s="54" t="s">
        <v>18</v>
      </c>
      <c r="O5" s="55" t="s">
        <v>19</v>
      </c>
      <c r="P5" s="54" t="s">
        <v>18</v>
      </c>
      <c r="Q5" s="55" t="s">
        <v>19</v>
      </c>
      <c r="R5" s="91"/>
      <c r="S5" s="92"/>
    </row>
    <row r="6" spans="1:21" s="44" customFormat="1" ht="52.5" customHeight="1">
      <c r="A6" s="38" t="s">
        <v>38</v>
      </c>
      <c r="B6" s="57">
        <f>险种1!F14</f>
        <v>1061</v>
      </c>
      <c r="C6" s="58">
        <f>险种1!G14</f>
        <v>3427.68</v>
      </c>
      <c r="D6" s="58">
        <v>1300</v>
      </c>
      <c r="E6" s="67">
        <v>3.5000000000000003E-2</v>
      </c>
      <c r="F6" s="58">
        <f>D6*E6</f>
        <v>45.500000000000007</v>
      </c>
      <c r="G6" s="58">
        <f>险种1!H14</f>
        <v>155959.45000000001</v>
      </c>
      <c r="H6" s="59">
        <v>0.35</v>
      </c>
      <c r="I6" s="58">
        <v>54585.81</v>
      </c>
      <c r="J6" s="59">
        <v>0.3</v>
      </c>
      <c r="K6" s="58">
        <v>46787.839999999997</v>
      </c>
      <c r="L6" s="61">
        <v>0</v>
      </c>
      <c r="M6" s="58">
        <f>G6*L6</f>
        <v>0</v>
      </c>
      <c r="N6" s="61">
        <v>0.05</v>
      </c>
      <c r="O6" s="58">
        <v>7797.99</v>
      </c>
      <c r="P6" s="61">
        <v>0.3</v>
      </c>
      <c r="Q6" s="86">
        <f>险种1!I14</f>
        <v>46787.810999999987</v>
      </c>
      <c r="R6" s="58">
        <f>Q6</f>
        <v>46787.810999999987</v>
      </c>
      <c r="S6" s="58">
        <f>I6+K6+M6+O6</f>
        <v>109171.64</v>
      </c>
      <c r="U6" s="66"/>
    </row>
    <row r="7" spans="1:21" s="44" customFormat="1" ht="39.950000000000003" customHeight="1">
      <c r="A7" s="38" t="s">
        <v>39</v>
      </c>
      <c r="B7" s="57">
        <f>险种2!F7</f>
        <v>771</v>
      </c>
      <c r="C7" s="58">
        <f>险种2!G7</f>
        <v>471.84999999999997</v>
      </c>
      <c r="D7" s="58">
        <v>1000</v>
      </c>
      <c r="E7" s="67">
        <v>5.5E-2</v>
      </c>
      <c r="F7" s="58">
        <f t="shared" ref="F7:F8" si="0">D7*E7</f>
        <v>55</v>
      </c>
      <c r="G7" s="58">
        <f>险种2!H7</f>
        <v>25951.75</v>
      </c>
      <c r="H7" s="59">
        <v>0.35</v>
      </c>
      <c r="I7" s="58">
        <v>9083.1200000000008</v>
      </c>
      <c r="J7" s="59">
        <v>0.3</v>
      </c>
      <c r="K7" s="58">
        <v>7785.53</v>
      </c>
      <c r="L7" s="61">
        <v>0</v>
      </c>
      <c r="M7" s="58">
        <f t="shared" ref="M7:M8" si="1">G7*L7</f>
        <v>0</v>
      </c>
      <c r="N7" s="61">
        <v>0.05</v>
      </c>
      <c r="O7" s="58">
        <v>1297.5999999999999</v>
      </c>
      <c r="P7" s="61">
        <v>0.3</v>
      </c>
      <c r="Q7" s="86">
        <f>险种2!I7</f>
        <v>7785.5</v>
      </c>
      <c r="R7" s="58">
        <f t="shared" ref="R7:R8" si="2">Q7</f>
        <v>7785.5</v>
      </c>
      <c r="S7" s="58">
        <f t="shared" ref="S7:S8" si="3">I7+K7+M7+O7</f>
        <v>18166.25</v>
      </c>
      <c r="U7" s="66"/>
    </row>
    <row r="8" spans="1:21" s="44" customFormat="1" ht="39.950000000000003" customHeight="1">
      <c r="A8" s="38" t="s">
        <v>40</v>
      </c>
      <c r="B8" s="57">
        <f>险种3!F8</f>
        <v>1113</v>
      </c>
      <c r="C8" s="58">
        <f>险种3!G8</f>
        <v>940.47</v>
      </c>
      <c r="D8" s="58">
        <v>500</v>
      </c>
      <c r="E8" s="67">
        <v>0.06</v>
      </c>
      <c r="F8" s="58">
        <f t="shared" si="0"/>
        <v>30</v>
      </c>
      <c r="G8" s="58">
        <f>险种3!H8</f>
        <v>28214.100000000002</v>
      </c>
      <c r="H8" s="59">
        <v>0.35</v>
      </c>
      <c r="I8" s="58">
        <v>9874.9500000000007</v>
      </c>
      <c r="J8" s="59">
        <v>0.25</v>
      </c>
      <c r="K8" s="58">
        <v>7053.54</v>
      </c>
      <c r="L8" s="61">
        <v>0</v>
      </c>
      <c r="M8" s="58">
        <f t="shared" si="1"/>
        <v>0</v>
      </c>
      <c r="N8" s="61">
        <v>0.1</v>
      </c>
      <c r="O8" s="58">
        <v>2821.41</v>
      </c>
      <c r="P8" s="61">
        <v>0.3</v>
      </c>
      <c r="Q8" s="86">
        <f>险种3!I8</f>
        <v>8464.2000000000007</v>
      </c>
      <c r="R8" s="58">
        <f t="shared" si="2"/>
        <v>8464.2000000000007</v>
      </c>
      <c r="S8" s="58">
        <f t="shared" si="3"/>
        <v>19749.900000000001</v>
      </c>
    </row>
    <row r="9" spans="1:21" s="45" customFormat="1" ht="32.25" customHeight="1">
      <c r="A9" s="60"/>
      <c r="B9" s="57"/>
      <c r="C9" s="58"/>
      <c r="D9" s="58"/>
      <c r="E9" s="67"/>
      <c r="F9" s="58"/>
      <c r="G9" s="58"/>
      <c r="H9" s="61"/>
      <c r="I9" s="58"/>
      <c r="J9" s="59"/>
      <c r="K9" s="58"/>
      <c r="L9" s="61"/>
      <c r="M9" s="58"/>
      <c r="N9" s="61"/>
      <c r="O9" s="58"/>
      <c r="P9" s="61"/>
      <c r="Q9" s="86"/>
      <c r="R9" s="58"/>
      <c r="S9" s="58"/>
    </row>
    <row r="10" spans="1:21" ht="39" customHeight="1">
      <c r="A10" s="60" t="s">
        <v>20</v>
      </c>
      <c r="B10" s="58">
        <f t="shared" ref="B10" si="4">SUM(B6:B9)</f>
        <v>2945</v>
      </c>
      <c r="C10" s="58">
        <f>SUM(C6:C9)</f>
        <v>4840</v>
      </c>
      <c r="D10" s="58"/>
      <c r="E10" s="59"/>
      <c r="F10" s="58"/>
      <c r="G10" s="58">
        <f>SUM(G6:G9)</f>
        <v>210125.30000000002</v>
      </c>
      <c r="H10" s="58"/>
      <c r="I10" s="58">
        <f t="shared" ref="I10" si="5">SUM(I6:I9)</f>
        <v>73543.88</v>
      </c>
      <c r="J10" s="58"/>
      <c r="K10" s="58">
        <f>SUM(K6:K9)</f>
        <v>61626.909999999996</v>
      </c>
      <c r="L10" s="58"/>
      <c r="M10" s="58">
        <f>SUM(M6:M9)</f>
        <v>0</v>
      </c>
      <c r="N10" s="58"/>
      <c r="O10" s="58">
        <f t="shared" ref="O10" si="6">SUM(O6:O9)</f>
        <v>11917</v>
      </c>
      <c r="P10" s="58"/>
      <c r="Q10" s="86">
        <f>SUM(Q6:Q9)</f>
        <v>63037.510999999984</v>
      </c>
      <c r="R10" s="58">
        <f>SUM(R6:R9)</f>
        <v>63037.510999999984</v>
      </c>
      <c r="S10" s="58">
        <f>SUM(S6:S9)</f>
        <v>147087.79</v>
      </c>
    </row>
    <row r="11" spans="1:21">
      <c r="A11" s="87" t="s">
        <v>21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21">
      <c r="M12" s="65"/>
    </row>
    <row r="13" spans="1:21">
      <c r="F13" s="62"/>
    </row>
  </sheetData>
  <mergeCells count="19">
    <mergeCell ref="A1:S1"/>
    <mergeCell ref="A2:G2"/>
    <mergeCell ref="O2:S2"/>
    <mergeCell ref="H3:Q3"/>
    <mergeCell ref="H4:I4"/>
    <mergeCell ref="J4:K4"/>
    <mergeCell ref="L4:M4"/>
    <mergeCell ref="N4:O4"/>
    <mergeCell ref="P4:Q4"/>
    <mergeCell ref="A11:S11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honeticPr fontId="7" type="noConversion"/>
  <printOptions horizontalCentered="1"/>
  <pageMargins left="0.118055555555556" right="0.118055555555556" top="0.94444444444444398" bottom="0.35" header="0.31041666666666701" footer="0.118055555555556"/>
  <pageSetup paperSize="9" scale="87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workbookViewId="0">
      <pane ySplit="2" topLeftCell="A3" activePane="bottomLeft" state="frozen"/>
      <selection pane="bottomLeft" activeCell="I3" sqref="I3:I13"/>
    </sheetView>
  </sheetViews>
  <sheetFormatPr defaultColWidth="14.75" defaultRowHeight="12"/>
  <cols>
    <col min="1" max="1" width="3.125" style="3" customWidth="1"/>
    <col min="2" max="2" width="5" style="4" customWidth="1"/>
    <col min="3" max="3" width="22.25" style="3" customWidth="1"/>
    <col min="4" max="4" width="10.125" style="5" customWidth="1"/>
    <col min="5" max="5" width="9.875" style="5" customWidth="1"/>
    <col min="6" max="6" width="5.875" style="6" customWidth="1"/>
    <col min="7" max="7" width="8.5" style="7" customWidth="1"/>
    <col min="8" max="8" width="9.375" style="7" customWidth="1"/>
    <col min="9" max="10" width="10.375" style="7" customWidth="1"/>
    <col min="11" max="11" width="8.25" style="4" customWidth="1"/>
    <col min="12" max="12" width="8" style="4" customWidth="1"/>
    <col min="13" max="13" width="6.375" style="4" customWidth="1"/>
    <col min="14" max="14" width="11.375" style="4" customWidth="1"/>
    <col min="15" max="15" width="22.25" style="4" customWidth="1"/>
    <col min="16" max="17" width="14.75" style="8"/>
    <col min="18" max="16384" width="14.75" style="4"/>
  </cols>
  <sheetData>
    <row r="1" spans="1:17" s="1" customFormat="1" ht="23.25" customHeight="1">
      <c r="A1" s="98" t="s">
        <v>171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9"/>
      <c r="Q1" s="29"/>
    </row>
    <row r="2" spans="1:17" s="2" customFormat="1" ht="33" customHeight="1">
      <c r="A2" s="9" t="s">
        <v>22</v>
      </c>
      <c r="B2" s="10" t="s">
        <v>23</v>
      </c>
      <c r="C2" s="9" t="s">
        <v>24</v>
      </c>
      <c r="D2" s="11" t="s">
        <v>25</v>
      </c>
      <c r="E2" s="12" t="s">
        <v>26</v>
      </c>
      <c r="F2" s="13" t="s">
        <v>27</v>
      </c>
      <c r="G2" s="14" t="s">
        <v>5</v>
      </c>
      <c r="H2" s="15" t="s">
        <v>28</v>
      </c>
      <c r="I2" s="30" t="s">
        <v>29</v>
      </c>
      <c r="J2" s="31" t="s">
        <v>30</v>
      </c>
      <c r="K2" s="32" t="s">
        <v>31</v>
      </c>
      <c r="L2" s="32" t="s">
        <v>32</v>
      </c>
      <c r="M2" s="32" t="s">
        <v>33</v>
      </c>
      <c r="N2" s="33" t="s">
        <v>34</v>
      </c>
      <c r="O2" s="32" t="s">
        <v>35</v>
      </c>
      <c r="P2" s="34" t="s">
        <v>36</v>
      </c>
      <c r="Q2" s="40"/>
    </row>
    <row r="3" spans="1:17" ht="45">
      <c r="A3" s="16">
        <v>1</v>
      </c>
      <c r="B3" s="17" t="s">
        <v>37</v>
      </c>
      <c r="C3" s="18" t="s">
        <v>103</v>
      </c>
      <c r="D3" s="19" t="s">
        <v>54</v>
      </c>
      <c r="E3" s="18" t="s">
        <v>64</v>
      </c>
      <c r="F3" s="20">
        <v>119</v>
      </c>
      <c r="G3" s="21">
        <v>162.6</v>
      </c>
      <c r="H3" s="22">
        <v>7398.3</v>
      </c>
      <c r="I3" s="21">
        <v>2219.48</v>
      </c>
      <c r="J3" s="21">
        <v>5178.82</v>
      </c>
      <c r="K3" s="17" t="s">
        <v>97</v>
      </c>
      <c r="L3" s="17">
        <v>5785</v>
      </c>
      <c r="M3" s="18" t="s">
        <v>96</v>
      </c>
      <c r="N3" s="37" t="s">
        <v>98</v>
      </c>
      <c r="O3" s="17" t="s">
        <v>69</v>
      </c>
      <c r="P3" s="35">
        <v>414.96</v>
      </c>
      <c r="Q3" s="41">
        <f>L3-P3-I3</f>
        <v>3150.56</v>
      </c>
    </row>
    <row r="4" spans="1:17" ht="45">
      <c r="A4" s="16">
        <v>2</v>
      </c>
      <c r="B4" s="17" t="s">
        <v>37</v>
      </c>
      <c r="C4" s="18" t="s">
        <v>43</v>
      </c>
      <c r="D4" s="19" t="s">
        <v>53</v>
      </c>
      <c r="E4" s="18" t="s">
        <v>64</v>
      </c>
      <c r="F4" s="20">
        <v>1</v>
      </c>
      <c r="G4" s="21">
        <v>260</v>
      </c>
      <c r="H4" s="22">
        <v>11830</v>
      </c>
      <c r="I4" s="21">
        <f t="shared" ref="I4:I11" si="0">H4*0.3</f>
        <v>3549</v>
      </c>
      <c r="J4" s="21">
        <v>8281</v>
      </c>
      <c r="K4" s="17" t="s">
        <v>97</v>
      </c>
      <c r="L4" s="17">
        <v>5785</v>
      </c>
      <c r="M4" s="18" t="s">
        <v>96</v>
      </c>
      <c r="N4" s="37" t="s">
        <v>98</v>
      </c>
      <c r="O4" s="17" t="s">
        <v>69</v>
      </c>
      <c r="P4" s="36">
        <v>267.12</v>
      </c>
      <c r="Q4" s="41">
        <f t="shared" ref="Q4" si="1">L4-P4-I4</f>
        <v>1968.88</v>
      </c>
    </row>
    <row r="5" spans="1:17" ht="45">
      <c r="A5" s="16">
        <v>3</v>
      </c>
      <c r="B5" s="17" t="s">
        <v>37</v>
      </c>
      <c r="C5" s="18" t="s">
        <v>42</v>
      </c>
      <c r="D5" s="19" t="s">
        <v>52</v>
      </c>
      <c r="E5" s="18" t="s">
        <v>63</v>
      </c>
      <c r="F5" s="23">
        <v>297</v>
      </c>
      <c r="G5" s="21">
        <v>355.23</v>
      </c>
      <c r="H5" s="22">
        <v>16162.97</v>
      </c>
      <c r="I5" s="21">
        <f t="shared" si="0"/>
        <v>4848.8909999999996</v>
      </c>
      <c r="J5" s="21">
        <v>11314.08</v>
      </c>
      <c r="K5" s="17" t="s">
        <v>102</v>
      </c>
      <c r="L5" s="17">
        <v>8773.43</v>
      </c>
      <c r="M5" s="17" t="s">
        <v>100</v>
      </c>
      <c r="N5" s="37" t="s">
        <v>101</v>
      </c>
      <c r="O5" s="17" t="s">
        <v>69</v>
      </c>
      <c r="P5" s="36">
        <v>1600.2</v>
      </c>
      <c r="Q5" s="41">
        <f>L5-P5-I5</f>
        <v>2324.3390000000009</v>
      </c>
    </row>
    <row r="6" spans="1:17" ht="45">
      <c r="A6" s="16">
        <v>4</v>
      </c>
      <c r="B6" s="17" t="s">
        <v>37</v>
      </c>
      <c r="C6" s="18" t="s">
        <v>44</v>
      </c>
      <c r="D6" s="19" t="s">
        <v>55</v>
      </c>
      <c r="E6" s="18" t="s">
        <v>65</v>
      </c>
      <c r="F6" s="23">
        <v>127</v>
      </c>
      <c r="G6" s="21">
        <v>159.6</v>
      </c>
      <c r="H6" s="22">
        <v>7261.8</v>
      </c>
      <c r="I6" s="21">
        <f t="shared" si="0"/>
        <v>2178.54</v>
      </c>
      <c r="J6" s="21">
        <v>5083.26</v>
      </c>
      <c r="K6" s="17" t="s">
        <v>138</v>
      </c>
      <c r="L6" s="17">
        <v>10100.9</v>
      </c>
      <c r="M6" s="17" t="s">
        <v>139</v>
      </c>
      <c r="N6" s="37" t="s">
        <v>140</v>
      </c>
      <c r="O6" s="17" t="s">
        <v>69</v>
      </c>
      <c r="P6" s="36">
        <v>1443.96</v>
      </c>
      <c r="Q6" s="41">
        <f>L6-P6-I6</f>
        <v>6478.3999999999987</v>
      </c>
    </row>
    <row r="7" spans="1:17" ht="33.75">
      <c r="A7" s="16">
        <v>5</v>
      </c>
      <c r="B7" s="17" t="s">
        <v>37</v>
      </c>
      <c r="C7" s="18" t="s">
        <v>46</v>
      </c>
      <c r="D7" s="19" t="s">
        <v>57</v>
      </c>
      <c r="E7" s="18" t="s">
        <v>66</v>
      </c>
      <c r="F7" s="23">
        <v>1</v>
      </c>
      <c r="G7" s="21">
        <v>190</v>
      </c>
      <c r="H7" s="22">
        <v>8645</v>
      </c>
      <c r="I7" s="21">
        <f t="shared" si="0"/>
        <v>2593.5</v>
      </c>
      <c r="J7" s="21">
        <v>6051.5</v>
      </c>
      <c r="K7" s="17" t="s">
        <v>94</v>
      </c>
      <c r="L7" s="17">
        <v>2593.5</v>
      </c>
      <c r="M7" s="17" t="s">
        <v>93</v>
      </c>
      <c r="N7" s="37" t="s">
        <v>95</v>
      </c>
      <c r="O7" s="17" t="s">
        <v>69</v>
      </c>
      <c r="P7" s="36"/>
      <c r="Q7" s="41"/>
    </row>
    <row r="8" spans="1:17" ht="33.75">
      <c r="A8" s="16">
        <v>6</v>
      </c>
      <c r="B8" s="17" t="s">
        <v>37</v>
      </c>
      <c r="C8" s="18" t="s">
        <v>45</v>
      </c>
      <c r="D8" s="19" t="s">
        <v>56</v>
      </c>
      <c r="E8" s="18" t="s">
        <v>66</v>
      </c>
      <c r="F8" s="23">
        <v>1</v>
      </c>
      <c r="G8" s="21">
        <v>65</v>
      </c>
      <c r="H8" s="22">
        <v>2957.5</v>
      </c>
      <c r="I8" s="21">
        <v>887.24</v>
      </c>
      <c r="J8" s="21">
        <v>2070.2600000000002</v>
      </c>
      <c r="K8" s="17" t="s">
        <v>138</v>
      </c>
      <c r="L8" s="17">
        <v>887.25</v>
      </c>
      <c r="M8" s="17" t="s">
        <v>141</v>
      </c>
      <c r="N8" s="37" t="s">
        <v>142</v>
      </c>
      <c r="O8" s="17" t="s">
        <v>69</v>
      </c>
      <c r="P8" s="36"/>
      <c r="Q8" s="41"/>
    </row>
    <row r="9" spans="1:17" ht="33.75">
      <c r="A9" s="16">
        <v>7</v>
      </c>
      <c r="B9" s="17" t="s">
        <v>37</v>
      </c>
      <c r="C9" s="18" t="s">
        <v>47</v>
      </c>
      <c r="D9" s="19" t="s">
        <v>58</v>
      </c>
      <c r="E9" s="18" t="s">
        <v>66</v>
      </c>
      <c r="F9" s="23">
        <v>1</v>
      </c>
      <c r="G9" s="21">
        <v>550</v>
      </c>
      <c r="H9" s="22">
        <v>25025</v>
      </c>
      <c r="I9" s="21">
        <f t="shared" si="0"/>
        <v>7507.5</v>
      </c>
      <c r="J9" s="21">
        <v>17517.5</v>
      </c>
      <c r="K9" s="17" t="s">
        <v>143</v>
      </c>
      <c r="L9" s="17">
        <v>11467.5</v>
      </c>
      <c r="M9" s="17" t="s">
        <v>144</v>
      </c>
      <c r="N9" s="37" t="s">
        <v>145</v>
      </c>
      <c r="O9" s="17" t="s">
        <v>69</v>
      </c>
      <c r="P9" s="36"/>
      <c r="Q9" s="41"/>
    </row>
    <row r="10" spans="1:17" ht="45">
      <c r="A10" s="16">
        <v>8</v>
      </c>
      <c r="B10" s="17" t="s">
        <v>37</v>
      </c>
      <c r="C10" s="18" t="s">
        <v>48</v>
      </c>
      <c r="D10" s="19" t="s">
        <v>59</v>
      </c>
      <c r="E10" s="18" t="s">
        <v>66</v>
      </c>
      <c r="F10" s="23">
        <v>373</v>
      </c>
      <c r="G10" s="21">
        <v>707.45</v>
      </c>
      <c r="H10" s="22">
        <v>32188.98</v>
      </c>
      <c r="I10" s="21">
        <v>9656.7000000000007</v>
      </c>
      <c r="J10" s="21">
        <v>22532.28</v>
      </c>
      <c r="K10" s="17" t="s">
        <v>147</v>
      </c>
      <c r="L10" s="17">
        <v>9656.7000000000007</v>
      </c>
      <c r="M10" s="17" t="s">
        <v>146</v>
      </c>
      <c r="N10" s="37" t="s">
        <v>148</v>
      </c>
      <c r="O10" s="17" t="s">
        <v>69</v>
      </c>
      <c r="P10" s="36"/>
      <c r="Q10" s="41"/>
    </row>
    <row r="11" spans="1:17" ht="45">
      <c r="A11" s="16">
        <v>9</v>
      </c>
      <c r="B11" s="17" t="s">
        <v>37</v>
      </c>
      <c r="C11" s="18" t="s">
        <v>50</v>
      </c>
      <c r="D11" s="19" t="s">
        <v>61</v>
      </c>
      <c r="E11" s="18" t="s">
        <v>104</v>
      </c>
      <c r="F11" s="23">
        <v>90</v>
      </c>
      <c r="G11" s="21">
        <v>68</v>
      </c>
      <c r="H11" s="22">
        <v>3094</v>
      </c>
      <c r="I11" s="21">
        <f t="shared" si="0"/>
        <v>928.19999999999993</v>
      </c>
      <c r="J11" s="21">
        <v>2165.8000000000002</v>
      </c>
      <c r="K11" s="17" t="s">
        <v>138</v>
      </c>
      <c r="L11" s="17">
        <v>3145.64</v>
      </c>
      <c r="M11" s="17" t="s">
        <v>149</v>
      </c>
      <c r="N11" s="37" t="s">
        <v>150</v>
      </c>
      <c r="O11" s="17" t="s">
        <v>69</v>
      </c>
      <c r="P11" s="36"/>
      <c r="Q11" s="41"/>
    </row>
    <row r="12" spans="1:17" s="85" customFormat="1" ht="45">
      <c r="A12" s="75">
        <v>10</v>
      </c>
      <c r="B12" s="76" t="s">
        <v>37</v>
      </c>
      <c r="C12" s="77" t="s">
        <v>49</v>
      </c>
      <c r="D12" s="78" t="s">
        <v>60</v>
      </c>
      <c r="E12" s="77" t="s">
        <v>67</v>
      </c>
      <c r="F12" s="79">
        <v>50</v>
      </c>
      <c r="G12" s="80">
        <v>41.7</v>
      </c>
      <c r="H12" s="81">
        <v>1897.3500000000004</v>
      </c>
      <c r="I12" s="80">
        <v>569.20000000000005</v>
      </c>
      <c r="J12" s="80">
        <v>1328.15</v>
      </c>
      <c r="K12" s="76" t="s">
        <v>186</v>
      </c>
      <c r="L12" s="76">
        <v>1345.94</v>
      </c>
      <c r="M12" s="76" t="s">
        <v>187</v>
      </c>
      <c r="N12" s="82" t="s">
        <v>188</v>
      </c>
      <c r="O12" s="76" t="s">
        <v>189</v>
      </c>
      <c r="P12" s="83"/>
      <c r="Q12" s="84"/>
    </row>
    <row r="13" spans="1:17" ht="33.75">
      <c r="A13" s="16">
        <v>11</v>
      </c>
      <c r="B13" s="17" t="s">
        <v>37</v>
      </c>
      <c r="C13" s="18" t="s">
        <v>51</v>
      </c>
      <c r="D13" s="19" t="s">
        <v>62</v>
      </c>
      <c r="E13" s="18" t="s">
        <v>68</v>
      </c>
      <c r="F13" s="23">
        <v>1</v>
      </c>
      <c r="G13" s="21">
        <v>868.1</v>
      </c>
      <c r="H13" s="22">
        <v>39498.550000000003</v>
      </c>
      <c r="I13" s="21">
        <v>11849.56</v>
      </c>
      <c r="J13" s="21">
        <v>27648.99</v>
      </c>
      <c r="K13" s="17" t="s">
        <v>92</v>
      </c>
      <c r="L13" s="17">
        <v>11849.59</v>
      </c>
      <c r="M13" s="17" t="s">
        <v>91</v>
      </c>
      <c r="N13" s="37" t="s">
        <v>90</v>
      </c>
      <c r="O13" s="17" t="s">
        <v>69</v>
      </c>
      <c r="P13" s="36"/>
      <c r="Q13" s="41"/>
    </row>
    <row r="14" spans="1:17" ht="32.25" customHeight="1">
      <c r="A14" s="24"/>
      <c r="B14" s="25" t="s">
        <v>20</v>
      </c>
      <c r="C14" s="24"/>
      <c r="D14" s="26"/>
      <c r="E14" s="26"/>
      <c r="F14" s="27">
        <f>SUM(F3:F13)</f>
        <v>1061</v>
      </c>
      <c r="G14" s="28">
        <f>SUM(G3:G13)</f>
        <v>3427.68</v>
      </c>
      <c r="H14" s="28">
        <f>SUM(H3:H13)</f>
        <v>155959.45000000001</v>
      </c>
      <c r="I14" s="28">
        <f>SUM(I3:I13)</f>
        <v>46787.810999999987</v>
      </c>
      <c r="J14" s="28">
        <f>SUM(J3:J13)</f>
        <v>109171.64000000001</v>
      </c>
      <c r="K14" s="25"/>
      <c r="L14" s="25"/>
      <c r="M14" s="25"/>
      <c r="N14" s="39"/>
      <c r="O14" s="25"/>
      <c r="P14" s="35"/>
    </row>
  </sheetData>
  <mergeCells count="1">
    <mergeCell ref="A1:O1"/>
  </mergeCells>
  <phoneticPr fontId="7" type="noConversion"/>
  <printOptions horizontalCentered="1"/>
  <pageMargins left="0" right="0" top="0.94444444444444398" bottom="0.389583333333333" header="0.50763888888888897" footer="0.118055555555556"/>
  <pageSetup paperSize="9" scale="90" fitToHeight="0" orientation="landscape" verticalDpi="300"/>
  <headerFooter alignWithMargins="0">
    <oddFooter>&amp;C第 &amp;P 页，共 &amp;N 页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A3" sqref="A3:XFD3"/>
    </sheetView>
  </sheetViews>
  <sheetFormatPr defaultColWidth="14.75" defaultRowHeight="12"/>
  <cols>
    <col min="1" max="1" width="3.125" style="3" customWidth="1"/>
    <col min="2" max="2" width="5" style="4" customWidth="1"/>
    <col min="3" max="3" width="22.25" style="3" customWidth="1"/>
    <col min="4" max="4" width="10.125" style="5" customWidth="1"/>
    <col min="5" max="5" width="9.875" style="5" customWidth="1"/>
    <col min="6" max="6" width="5.875" style="6" customWidth="1"/>
    <col min="7" max="7" width="8.5" style="7" customWidth="1"/>
    <col min="8" max="8" width="9.375" style="7" customWidth="1"/>
    <col min="9" max="10" width="10.375" style="7" customWidth="1"/>
    <col min="11" max="11" width="8.25" style="4" customWidth="1"/>
    <col min="12" max="12" width="8" style="4" customWidth="1"/>
    <col min="13" max="13" width="6.375" style="4" customWidth="1"/>
    <col min="14" max="14" width="11.375" style="4" customWidth="1"/>
    <col min="15" max="15" width="22.25" style="4" customWidth="1"/>
    <col min="16" max="17" width="14.75" style="8"/>
    <col min="18" max="16384" width="14.75" style="4"/>
  </cols>
  <sheetData>
    <row r="1" spans="1:17" s="1" customFormat="1" ht="23.25" customHeight="1">
      <c r="A1" s="98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9"/>
      <c r="Q1" s="29"/>
    </row>
    <row r="2" spans="1:17" s="2" customFormat="1" ht="33" customHeight="1">
      <c r="A2" s="9" t="s">
        <v>22</v>
      </c>
      <c r="B2" s="10" t="s">
        <v>23</v>
      </c>
      <c r="C2" s="9" t="s">
        <v>24</v>
      </c>
      <c r="D2" s="11" t="s">
        <v>25</v>
      </c>
      <c r="E2" s="12" t="s">
        <v>26</v>
      </c>
      <c r="F2" s="13" t="s">
        <v>27</v>
      </c>
      <c r="G2" s="14" t="s">
        <v>5</v>
      </c>
      <c r="H2" s="15" t="s">
        <v>28</v>
      </c>
      <c r="I2" s="30" t="s">
        <v>29</v>
      </c>
      <c r="J2" s="31" t="s">
        <v>30</v>
      </c>
      <c r="K2" s="32" t="s">
        <v>31</v>
      </c>
      <c r="L2" s="32" t="s">
        <v>32</v>
      </c>
      <c r="M2" s="32" t="s">
        <v>33</v>
      </c>
      <c r="N2" s="33" t="s">
        <v>34</v>
      </c>
      <c r="O2" s="32" t="s">
        <v>35</v>
      </c>
      <c r="P2" s="34" t="s">
        <v>36</v>
      </c>
      <c r="Q2" s="40"/>
    </row>
    <row r="3" spans="1:17" ht="45">
      <c r="A3" s="16">
        <v>1</v>
      </c>
      <c r="B3" s="17" t="s">
        <v>37</v>
      </c>
      <c r="C3" s="18" t="s">
        <v>70</v>
      </c>
      <c r="D3" s="19" t="s">
        <v>74</v>
      </c>
      <c r="E3" s="18" t="s">
        <v>63</v>
      </c>
      <c r="F3" s="20">
        <v>116</v>
      </c>
      <c r="G3" s="21">
        <v>90.46</v>
      </c>
      <c r="H3" s="22">
        <v>4975.3</v>
      </c>
      <c r="I3" s="21">
        <v>1492.58</v>
      </c>
      <c r="J3" s="21">
        <v>3482.72</v>
      </c>
      <c r="K3" s="17" t="s">
        <v>102</v>
      </c>
      <c r="L3" s="17">
        <v>8773.43</v>
      </c>
      <c r="M3" s="17" t="s">
        <v>100</v>
      </c>
      <c r="N3" s="37" t="s">
        <v>101</v>
      </c>
      <c r="O3" s="17" t="s">
        <v>69</v>
      </c>
      <c r="P3" s="36">
        <v>267.12</v>
      </c>
      <c r="Q3" s="41">
        <f t="shared" ref="Q3" si="0">L3-P3-I3</f>
        <v>7013.73</v>
      </c>
    </row>
    <row r="4" spans="1:17" ht="45">
      <c r="A4" s="16">
        <v>2</v>
      </c>
      <c r="B4" s="17" t="s">
        <v>37</v>
      </c>
      <c r="C4" s="18" t="s">
        <v>71</v>
      </c>
      <c r="D4" s="19" t="s">
        <v>75</v>
      </c>
      <c r="E4" s="18" t="s">
        <v>65</v>
      </c>
      <c r="F4" s="23">
        <v>485</v>
      </c>
      <c r="G4" s="21">
        <v>306.2</v>
      </c>
      <c r="H4" s="22">
        <v>16841</v>
      </c>
      <c r="I4" s="21">
        <f t="shared" ref="I4" si="1">H4*0.3</f>
        <v>5052.3</v>
      </c>
      <c r="J4" s="21">
        <v>11788.7</v>
      </c>
      <c r="K4" s="17" t="s">
        <v>138</v>
      </c>
      <c r="L4" s="17">
        <v>10100.9</v>
      </c>
      <c r="M4" s="17" t="s">
        <v>139</v>
      </c>
      <c r="N4" s="37" t="s">
        <v>140</v>
      </c>
      <c r="O4" s="17" t="s">
        <v>69</v>
      </c>
      <c r="P4" s="36">
        <v>1600.2</v>
      </c>
      <c r="Q4" s="41">
        <f>L4-P4-I4</f>
        <v>3448.3999999999987</v>
      </c>
    </row>
    <row r="5" spans="1:17" s="85" customFormat="1" ht="45">
      <c r="A5" s="75">
        <v>3</v>
      </c>
      <c r="B5" s="76" t="s">
        <v>37</v>
      </c>
      <c r="C5" s="77" t="s">
        <v>73</v>
      </c>
      <c r="D5" s="78" t="s">
        <v>77</v>
      </c>
      <c r="E5" s="77" t="s">
        <v>181</v>
      </c>
      <c r="F5" s="79">
        <v>33</v>
      </c>
      <c r="G5" s="80">
        <v>61.01</v>
      </c>
      <c r="H5" s="81">
        <v>3355.55</v>
      </c>
      <c r="I5" s="80">
        <v>1006.66</v>
      </c>
      <c r="J5" s="80">
        <f t="shared" ref="J5" si="2">H5*0.7</f>
        <v>2348.8849999999998</v>
      </c>
      <c r="K5" s="76" t="s">
        <v>182</v>
      </c>
      <c r="L5" s="76">
        <v>3145.64</v>
      </c>
      <c r="M5" s="76" t="s">
        <v>183</v>
      </c>
      <c r="N5" s="82" t="s">
        <v>184</v>
      </c>
      <c r="O5" s="76" t="s">
        <v>185</v>
      </c>
      <c r="P5" s="83"/>
      <c r="Q5" s="84"/>
    </row>
    <row r="6" spans="1:17" ht="45">
      <c r="A6" s="16">
        <v>4</v>
      </c>
      <c r="B6" s="17" t="s">
        <v>37</v>
      </c>
      <c r="C6" s="18" t="s">
        <v>72</v>
      </c>
      <c r="D6" s="19" t="s">
        <v>76</v>
      </c>
      <c r="E6" s="18" t="s">
        <v>67</v>
      </c>
      <c r="F6" s="23">
        <v>137</v>
      </c>
      <c r="G6" s="21">
        <v>14.18</v>
      </c>
      <c r="H6" s="22">
        <v>779.9</v>
      </c>
      <c r="I6" s="21">
        <v>233.96</v>
      </c>
      <c r="J6" s="21">
        <v>545.94000000000005</v>
      </c>
      <c r="K6" s="17" t="s">
        <v>143</v>
      </c>
      <c r="L6" s="17">
        <v>1345.94</v>
      </c>
      <c r="M6" s="17" t="s">
        <v>151</v>
      </c>
      <c r="N6" s="37" t="s">
        <v>152</v>
      </c>
      <c r="O6" s="17" t="s">
        <v>69</v>
      </c>
      <c r="P6" s="36">
        <v>1443.96</v>
      </c>
      <c r="Q6" s="41">
        <f>L6-P6-I6</f>
        <v>-331.98</v>
      </c>
    </row>
    <row r="7" spans="1:17" ht="32.25" customHeight="1">
      <c r="A7" s="24"/>
      <c r="B7" s="25" t="s">
        <v>20</v>
      </c>
      <c r="C7" s="24"/>
      <c r="D7" s="26"/>
      <c r="E7" s="26"/>
      <c r="F7" s="27">
        <f>SUM(F3:F6)</f>
        <v>771</v>
      </c>
      <c r="G7" s="28">
        <f>SUM(G3:G6)</f>
        <v>471.84999999999997</v>
      </c>
      <c r="H7" s="28">
        <f>SUM(H3:H6)</f>
        <v>25951.75</v>
      </c>
      <c r="I7" s="28">
        <f>SUM(I3:I6)</f>
        <v>7785.5</v>
      </c>
      <c r="J7" s="28">
        <f>SUM(J3:J6)</f>
        <v>18166.244999999999</v>
      </c>
      <c r="K7" s="25"/>
      <c r="L7" s="25"/>
      <c r="M7" s="25"/>
      <c r="N7" s="39"/>
      <c r="O7" s="25"/>
      <c r="P7" s="35"/>
    </row>
  </sheetData>
  <mergeCells count="1">
    <mergeCell ref="A1:O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I4" sqref="I4:J4"/>
    </sheetView>
  </sheetViews>
  <sheetFormatPr defaultColWidth="14.75" defaultRowHeight="12"/>
  <cols>
    <col min="1" max="1" width="3.125" style="3" customWidth="1"/>
    <col min="2" max="2" width="5" style="4" customWidth="1"/>
    <col min="3" max="3" width="22.25" style="3" customWidth="1"/>
    <col min="4" max="4" width="10.125" style="5" customWidth="1"/>
    <col min="5" max="5" width="9.875" style="5" customWidth="1"/>
    <col min="6" max="6" width="5.875" style="6" customWidth="1"/>
    <col min="7" max="7" width="8.5" style="7" customWidth="1"/>
    <col min="8" max="8" width="9.375" style="7" customWidth="1"/>
    <col min="9" max="10" width="10.375" style="7" customWidth="1"/>
    <col min="11" max="11" width="8.25" style="4" customWidth="1"/>
    <col min="12" max="12" width="8" style="4" customWidth="1"/>
    <col min="13" max="13" width="6.375" style="4" customWidth="1"/>
    <col min="14" max="14" width="11.375" style="4" customWidth="1"/>
    <col min="15" max="15" width="22.25" style="4" customWidth="1"/>
    <col min="16" max="17" width="14.75" style="8"/>
    <col min="18" max="16384" width="14.75" style="4"/>
  </cols>
  <sheetData>
    <row r="1" spans="1:17" s="1" customFormat="1" ht="23.25" customHeight="1">
      <c r="A1" s="98" t="s">
        <v>172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9"/>
      <c r="Q1" s="29"/>
    </row>
    <row r="2" spans="1:17" s="2" customFormat="1" ht="33" customHeight="1">
      <c r="A2" s="9" t="s">
        <v>22</v>
      </c>
      <c r="B2" s="10" t="s">
        <v>23</v>
      </c>
      <c r="C2" s="9" t="s">
        <v>24</v>
      </c>
      <c r="D2" s="11" t="s">
        <v>25</v>
      </c>
      <c r="E2" s="12" t="s">
        <v>26</v>
      </c>
      <c r="F2" s="13" t="s">
        <v>27</v>
      </c>
      <c r="G2" s="14" t="s">
        <v>5</v>
      </c>
      <c r="H2" s="15" t="s">
        <v>28</v>
      </c>
      <c r="I2" s="30" t="s">
        <v>29</v>
      </c>
      <c r="J2" s="31" t="s">
        <v>30</v>
      </c>
      <c r="K2" s="32" t="s">
        <v>31</v>
      </c>
      <c r="L2" s="32" t="s">
        <v>32</v>
      </c>
      <c r="M2" s="32" t="s">
        <v>33</v>
      </c>
      <c r="N2" s="33" t="s">
        <v>34</v>
      </c>
      <c r="O2" s="32" t="s">
        <v>35</v>
      </c>
      <c r="P2" s="34" t="s">
        <v>36</v>
      </c>
      <c r="Q2" s="40"/>
    </row>
    <row r="3" spans="1:17" ht="45">
      <c r="A3" s="16">
        <v>1</v>
      </c>
      <c r="B3" s="17" t="s">
        <v>37</v>
      </c>
      <c r="C3" s="18" t="s">
        <v>78</v>
      </c>
      <c r="D3" s="19" t="s">
        <v>83</v>
      </c>
      <c r="E3" s="18" t="s">
        <v>63</v>
      </c>
      <c r="F3" s="20">
        <v>229</v>
      </c>
      <c r="G3" s="21">
        <v>268.55</v>
      </c>
      <c r="H3" s="22">
        <v>8056.5</v>
      </c>
      <c r="I3" s="21">
        <v>2416.94</v>
      </c>
      <c r="J3" s="21">
        <v>5639.56</v>
      </c>
      <c r="K3" s="17" t="s">
        <v>89</v>
      </c>
      <c r="L3" s="17">
        <v>8773.43</v>
      </c>
      <c r="M3" s="17" t="s">
        <v>100</v>
      </c>
      <c r="N3" s="37" t="s">
        <v>101</v>
      </c>
      <c r="O3" s="17" t="s">
        <v>69</v>
      </c>
      <c r="P3" s="36">
        <v>267.12</v>
      </c>
      <c r="Q3" s="41">
        <f t="shared" ref="Q3" si="0">L3-P3-I3</f>
        <v>6089.369999999999</v>
      </c>
    </row>
    <row r="4" spans="1:17" ht="45">
      <c r="A4" s="16">
        <v>2</v>
      </c>
      <c r="B4" s="17" t="s">
        <v>37</v>
      </c>
      <c r="C4" s="18" t="s">
        <v>79</v>
      </c>
      <c r="D4" s="19" t="s">
        <v>84</v>
      </c>
      <c r="E4" s="18" t="s">
        <v>65</v>
      </c>
      <c r="F4" s="23">
        <v>443</v>
      </c>
      <c r="G4" s="21">
        <v>318.89</v>
      </c>
      <c r="H4" s="22">
        <v>9566.7000000000007</v>
      </c>
      <c r="I4" s="21">
        <v>2870</v>
      </c>
      <c r="J4" s="21">
        <v>6696.7</v>
      </c>
      <c r="K4" s="17" t="s">
        <v>138</v>
      </c>
      <c r="L4" s="17">
        <v>10100.9</v>
      </c>
      <c r="M4" s="17" t="s">
        <v>139</v>
      </c>
      <c r="N4" s="37" t="s">
        <v>140</v>
      </c>
      <c r="O4" s="17" t="s">
        <v>69</v>
      </c>
      <c r="P4" s="36">
        <v>1600.2</v>
      </c>
      <c r="Q4" s="41">
        <f>L4-P4-I4</f>
        <v>5630.6999999999989</v>
      </c>
    </row>
    <row r="5" spans="1:17" ht="45">
      <c r="A5" s="16">
        <v>3</v>
      </c>
      <c r="B5" s="17" t="s">
        <v>37</v>
      </c>
      <c r="C5" s="18" t="s">
        <v>81</v>
      </c>
      <c r="D5" s="19" t="s">
        <v>86</v>
      </c>
      <c r="E5" s="18" t="s">
        <v>99</v>
      </c>
      <c r="F5" s="23">
        <v>74</v>
      </c>
      <c r="G5" s="21">
        <v>134.53</v>
      </c>
      <c r="H5" s="22">
        <v>4035.9</v>
      </c>
      <c r="I5" s="21">
        <v>1210.76</v>
      </c>
      <c r="J5" s="21">
        <v>2825.14</v>
      </c>
      <c r="K5" s="17" t="s">
        <v>138</v>
      </c>
      <c r="L5" s="17">
        <v>3145.64</v>
      </c>
      <c r="M5" s="17" t="s">
        <v>149</v>
      </c>
      <c r="N5" s="37" t="s">
        <v>150</v>
      </c>
      <c r="O5" s="17" t="s">
        <v>69</v>
      </c>
      <c r="P5" s="36"/>
      <c r="Q5" s="41"/>
    </row>
    <row r="6" spans="1:17" ht="45">
      <c r="A6" s="16">
        <v>4</v>
      </c>
      <c r="B6" s="17" t="s">
        <v>37</v>
      </c>
      <c r="C6" s="18" t="s">
        <v>80</v>
      </c>
      <c r="D6" s="19" t="s">
        <v>85</v>
      </c>
      <c r="E6" s="18" t="s">
        <v>67</v>
      </c>
      <c r="F6" s="23">
        <v>366</v>
      </c>
      <c r="G6" s="21">
        <v>60.3</v>
      </c>
      <c r="H6" s="22">
        <v>1809</v>
      </c>
      <c r="I6" s="21">
        <f t="shared" ref="I6:I7" si="1">H6*0.3</f>
        <v>542.69999999999993</v>
      </c>
      <c r="J6" s="21">
        <v>1266.3</v>
      </c>
      <c r="K6" s="17" t="s">
        <v>143</v>
      </c>
      <c r="L6" s="17">
        <v>1345.94</v>
      </c>
      <c r="M6" s="17" t="s">
        <v>151</v>
      </c>
      <c r="N6" s="37" t="s">
        <v>152</v>
      </c>
      <c r="O6" s="17" t="s">
        <v>69</v>
      </c>
      <c r="P6" s="36"/>
      <c r="Q6" s="41"/>
    </row>
    <row r="7" spans="1:17" ht="33.75">
      <c r="A7" s="16">
        <v>5</v>
      </c>
      <c r="B7" s="17" t="s">
        <v>37</v>
      </c>
      <c r="C7" s="18" t="s">
        <v>82</v>
      </c>
      <c r="D7" s="19" t="s">
        <v>87</v>
      </c>
      <c r="E7" s="18" t="s">
        <v>65</v>
      </c>
      <c r="F7" s="23">
        <v>1</v>
      </c>
      <c r="G7" s="21">
        <v>158.19999999999999</v>
      </c>
      <c r="H7" s="22">
        <v>4746</v>
      </c>
      <c r="I7" s="21">
        <f t="shared" si="1"/>
        <v>1423.8</v>
      </c>
      <c r="J7" s="21">
        <v>3322.2</v>
      </c>
      <c r="K7" s="17" t="s">
        <v>153</v>
      </c>
      <c r="L7" s="17">
        <v>1423.8</v>
      </c>
      <c r="M7" s="17" t="s">
        <v>154</v>
      </c>
      <c r="N7" s="37" t="s">
        <v>155</v>
      </c>
      <c r="O7" s="17" t="s">
        <v>69</v>
      </c>
      <c r="P7" s="36"/>
      <c r="Q7" s="41"/>
    </row>
    <row r="8" spans="1:17" ht="32.25" customHeight="1">
      <c r="A8" s="24"/>
      <c r="B8" s="25" t="s">
        <v>20</v>
      </c>
      <c r="C8" s="24"/>
      <c r="D8" s="26"/>
      <c r="E8" s="26"/>
      <c r="F8" s="27">
        <f>SUM(F3:F7)</f>
        <v>1113</v>
      </c>
      <c r="G8" s="28">
        <f>SUM(G3:G7)</f>
        <v>940.47</v>
      </c>
      <c r="H8" s="28">
        <f>SUM(H3:H7)</f>
        <v>28214.100000000002</v>
      </c>
      <c r="I8" s="28">
        <f>SUM(I3:I7)</f>
        <v>8464.2000000000007</v>
      </c>
      <c r="J8" s="28">
        <f>SUM(J3:J7)</f>
        <v>19749.900000000001</v>
      </c>
      <c r="K8" s="25"/>
      <c r="L8" s="25"/>
      <c r="M8" s="25"/>
      <c r="N8" s="39"/>
      <c r="O8" s="25"/>
      <c r="P8" s="35"/>
    </row>
  </sheetData>
  <mergeCells count="1">
    <mergeCell ref="A1:O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J21" sqref="J21"/>
    </sheetView>
  </sheetViews>
  <sheetFormatPr defaultRowHeight="14.25"/>
  <cols>
    <col min="1" max="1" width="7.5" style="68" bestFit="1" customWidth="1"/>
    <col min="2" max="2" width="9.5" style="68" bestFit="1" customWidth="1"/>
    <col min="3" max="3" width="10.5" style="68" bestFit="1" customWidth="1"/>
    <col min="4" max="4" width="13.875" style="71" bestFit="1" customWidth="1"/>
    <col min="5" max="5" width="5.5" style="68" bestFit="1" customWidth="1"/>
    <col min="6" max="6" width="48.625" style="68" customWidth="1"/>
    <col min="7" max="8" width="10.5" style="68" bestFit="1" customWidth="1"/>
    <col min="9" max="9" width="9.5" style="68" bestFit="1" customWidth="1"/>
    <col min="10" max="10" width="27.125" style="68" customWidth="1"/>
    <col min="11" max="16384" width="9" style="68"/>
  </cols>
  <sheetData>
    <row r="1" spans="1:10" ht="16.5" customHeight="1"/>
    <row r="2" spans="1:10" ht="19.5" customHeight="1">
      <c r="A2" s="69" t="s">
        <v>105</v>
      </c>
      <c r="B2" s="69" t="s">
        <v>106</v>
      </c>
      <c r="C2" s="69" t="s">
        <v>107</v>
      </c>
      <c r="D2" s="70" t="s">
        <v>112</v>
      </c>
      <c r="E2" s="69" t="s">
        <v>110</v>
      </c>
      <c r="F2" s="69" t="s">
        <v>108</v>
      </c>
      <c r="G2" s="69" t="s">
        <v>120</v>
      </c>
      <c r="H2" s="69" t="s">
        <v>164</v>
      </c>
      <c r="I2" s="69" t="s">
        <v>119</v>
      </c>
      <c r="J2" s="69" t="s">
        <v>109</v>
      </c>
    </row>
    <row r="3" spans="1:10" ht="19.5" customHeight="1">
      <c r="A3" s="99" t="s">
        <v>111</v>
      </c>
      <c r="B3" s="99">
        <v>5785</v>
      </c>
      <c r="C3" s="99" t="s">
        <v>97</v>
      </c>
      <c r="D3" s="99" t="s">
        <v>159</v>
      </c>
      <c r="E3" s="69" t="s">
        <v>156</v>
      </c>
      <c r="F3" s="69" t="s">
        <v>54</v>
      </c>
      <c r="G3" s="69">
        <v>7398.3</v>
      </c>
      <c r="H3" s="72">
        <v>2219.48</v>
      </c>
      <c r="I3" s="102">
        <f>B3-H3-H4</f>
        <v>16.519999999999982</v>
      </c>
      <c r="J3" s="99" t="s">
        <v>173</v>
      </c>
    </row>
    <row r="4" spans="1:10" ht="19.5" customHeight="1">
      <c r="A4" s="101"/>
      <c r="B4" s="101"/>
      <c r="C4" s="101"/>
      <c r="D4" s="101"/>
      <c r="E4" s="69" t="s">
        <v>156</v>
      </c>
      <c r="F4" s="69" t="s">
        <v>53</v>
      </c>
      <c r="G4" s="69">
        <v>11830</v>
      </c>
      <c r="H4" s="72">
        <f t="shared" ref="H4:H22" si="0">G4*0.3</f>
        <v>3549</v>
      </c>
      <c r="I4" s="101"/>
      <c r="J4" s="101"/>
    </row>
    <row r="5" spans="1:10" ht="19.5" customHeight="1">
      <c r="A5" s="69" t="s">
        <v>121</v>
      </c>
      <c r="B5" s="69">
        <v>9656.7000000000007</v>
      </c>
      <c r="C5" s="69" t="s">
        <v>122</v>
      </c>
      <c r="D5" s="70" t="s">
        <v>123</v>
      </c>
      <c r="E5" s="69" t="s">
        <v>156</v>
      </c>
      <c r="F5" s="69" t="s">
        <v>59</v>
      </c>
      <c r="G5" s="69">
        <v>32188.98</v>
      </c>
      <c r="H5" s="72">
        <v>9656.7000000000007</v>
      </c>
      <c r="I5" s="72">
        <f>B5-H5</f>
        <v>0</v>
      </c>
      <c r="J5" s="69"/>
    </row>
    <row r="6" spans="1:10" ht="19.5" customHeight="1">
      <c r="A6" s="99" t="s">
        <v>124</v>
      </c>
      <c r="B6" s="99">
        <v>1345.94</v>
      </c>
      <c r="C6" s="99" t="s">
        <v>125</v>
      </c>
      <c r="D6" s="99" t="s">
        <v>160</v>
      </c>
      <c r="E6" s="69" t="s">
        <v>156</v>
      </c>
      <c r="F6" s="69" t="s">
        <v>60</v>
      </c>
      <c r="G6" s="69">
        <v>1897.3500000000004</v>
      </c>
      <c r="H6" s="72">
        <v>569.20000000000005</v>
      </c>
      <c r="I6" s="102">
        <f>B6-H6-H7-H8</f>
        <v>8.0000000000040927E-2</v>
      </c>
      <c r="J6" s="99" t="s">
        <v>174</v>
      </c>
    </row>
    <row r="7" spans="1:10" ht="19.5" customHeight="1">
      <c r="A7" s="100"/>
      <c r="B7" s="100"/>
      <c r="C7" s="100"/>
      <c r="D7" s="100"/>
      <c r="E7" s="69" t="s">
        <v>157</v>
      </c>
      <c r="F7" s="69" t="s">
        <v>76</v>
      </c>
      <c r="G7" s="69">
        <v>779.9</v>
      </c>
      <c r="H7" s="72">
        <v>233.96</v>
      </c>
      <c r="I7" s="100"/>
      <c r="J7" s="100"/>
    </row>
    <row r="8" spans="1:10" ht="19.5" customHeight="1">
      <c r="A8" s="101"/>
      <c r="B8" s="101"/>
      <c r="C8" s="101"/>
      <c r="D8" s="101"/>
      <c r="E8" s="69" t="s">
        <v>158</v>
      </c>
      <c r="F8" s="69" t="s">
        <v>85</v>
      </c>
      <c r="G8" s="69">
        <v>1809</v>
      </c>
      <c r="H8" s="72">
        <f t="shared" si="0"/>
        <v>542.69999999999993</v>
      </c>
      <c r="I8" s="101"/>
      <c r="J8" s="101"/>
    </row>
    <row r="9" spans="1:10" ht="19.5" customHeight="1">
      <c r="A9" s="99" t="s">
        <v>136</v>
      </c>
      <c r="B9" s="99">
        <v>3145.64</v>
      </c>
      <c r="C9" s="99" t="s">
        <v>117</v>
      </c>
      <c r="D9" s="99" t="s">
        <v>161</v>
      </c>
      <c r="E9" s="69" t="s">
        <v>156</v>
      </c>
      <c r="F9" s="69" t="s">
        <v>61</v>
      </c>
      <c r="G9" s="69">
        <v>3094</v>
      </c>
      <c r="H9" s="72">
        <f t="shared" si="0"/>
        <v>928.19999999999993</v>
      </c>
      <c r="I9" s="102">
        <f>B9-H9-H10-H11</f>
        <v>2.0000000000209184E-2</v>
      </c>
      <c r="J9" s="99" t="s">
        <v>175</v>
      </c>
    </row>
    <row r="10" spans="1:10" ht="19.5" customHeight="1">
      <c r="A10" s="100"/>
      <c r="B10" s="100"/>
      <c r="C10" s="100"/>
      <c r="D10" s="100"/>
      <c r="E10" s="69" t="s">
        <v>157</v>
      </c>
      <c r="F10" s="69" t="s">
        <v>77</v>
      </c>
      <c r="G10" s="69">
        <v>3355.55</v>
      </c>
      <c r="H10" s="72">
        <v>1006.66</v>
      </c>
      <c r="I10" s="100"/>
      <c r="J10" s="100"/>
    </row>
    <row r="11" spans="1:10" ht="19.5" customHeight="1">
      <c r="A11" s="101"/>
      <c r="B11" s="101"/>
      <c r="C11" s="101"/>
      <c r="D11" s="101"/>
      <c r="E11" s="69" t="s">
        <v>158</v>
      </c>
      <c r="F11" s="69" t="s">
        <v>86</v>
      </c>
      <c r="G11" s="69">
        <v>4035.9</v>
      </c>
      <c r="H11" s="72">
        <v>1210.76</v>
      </c>
      <c r="I11" s="101"/>
      <c r="J11" s="101"/>
    </row>
    <row r="12" spans="1:10" ht="19.5" customHeight="1">
      <c r="A12" s="99" t="s">
        <v>137</v>
      </c>
      <c r="B12" s="99">
        <v>10100.9</v>
      </c>
      <c r="C12" s="99" t="s">
        <v>117</v>
      </c>
      <c r="D12" s="99" t="s">
        <v>162</v>
      </c>
      <c r="E12" s="69" t="s">
        <v>156</v>
      </c>
      <c r="F12" s="69" t="s">
        <v>55</v>
      </c>
      <c r="G12" s="69">
        <v>7261.8</v>
      </c>
      <c r="H12" s="72">
        <f t="shared" si="0"/>
        <v>2178.54</v>
      </c>
      <c r="I12" s="102">
        <f>B12-H12-H13-H14</f>
        <v>5.9999999999490683E-2</v>
      </c>
      <c r="J12" s="99" t="s">
        <v>176</v>
      </c>
    </row>
    <row r="13" spans="1:10" ht="19.5" customHeight="1">
      <c r="A13" s="100"/>
      <c r="B13" s="100"/>
      <c r="C13" s="100"/>
      <c r="D13" s="100"/>
      <c r="E13" s="69" t="s">
        <v>157</v>
      </c>
      <c r="F13" s="69" t="s">
        <v>75</v>
      </c>
      <c r="G13" s="69">
        <v>16841</v>
      </c>
      <c r="H13" s="72">
        <f t="shared" si="0"/>
        <v>5052.3</v>
      </c>
      <c r="I13" s="100"/>
      <c r="J13" s="100"/>
    </row>
    <row r="14" spans="1:10" ht="19.5" customHeight="1">
      <c r="A14" s="101"/>
      <c r="B14" s="101"/>
      <c r="C14" s="101"/>
      <c r="D14" s="101"/>
      <c r="E14" s="69" t="s">
        <v>158</v>
      </c>
      <c r="F14" s="69" t="s">
        <v>84</v>
      </c>
      <c r="G14" s="69">
        <v>9566.7000000000007</v>
      </c>
      <c r="H14" s="72">
        <v>2870</v>
      </c>
      <c r="I14" s="101"/>
      <c r="J14" s="101"/>
    </row>
    <row r="15" spans="1:10" ht="19.5" customHeight="1">
      <c r="A15" s="99" t="s">
        <v>88</v>
      </c>
      <c r="B15" s="99">
        <v>8773.43</v>
      </c>
      <c r="C15" s="99" t="s">
        <v>89</v>
      </c>
      <c r="D15" s="99" t="s">
        <v>163</v>
      </c>
      <c r="E15" s="69" t="s">
        <v>156</v>
      </c>
      <c r="F15" s="69" t="s">
        <v>52</v>
      </c>
      <c r="G15" s="72">
        <v>16162.965</v>
      </c>
      <c r="H15" s="72">
        <f t="shared" si="0"/>
        <v>4848.8895000000002</v>
      </c>
      <c r="I15" s="102">
        <f>B15-H15-H16-H17</f>
        <v>15.020500000000084</v>
      </c>
      <c r="J15" s="99" t="s">
        <v>177</v>
      </c>
    </row>
    <row r="16" spans="1:10" ht="19.5" customHeight="1">
      <c r="A16" s="100"/>
      <c r="B16" s="100"/>
      <c r="C16" s="100"/>
      <c r="D16" s="100"/>
      <c r="E16" s="69" t="s">
        <v>157</v>
      </c>
      <c r="F16" s="69" t="s">
        <v>74</v>
      </c>
      <c r="G16" s="69">
        <v>4975.3</v>
      </c>
      <c r="H16" s="72">
        <v>1492.58</v>
      </c>
      <c r="I16" s="100"/>
      <c r="J16" s="100"/>
    </row>
    <row r="17" spans="1:10" ht="19.5" customHeight="1">
      <c r="A17" s="101"/>
      <c r="B17" s="101"/>
      <c r="C17" s="101"/>
      <c r="D17" s="101"/>
      <c r="E17" s="69" t="s">
        <v>158</v>
      </c>
      <c r="F17" s="69" t="s">
        <v>83</v>
      </c>
      <c r="G17" s="69">
        <v>8056.5</v>
      </c>
      <c r="H17" s="72">
        <v>2416.94</v>
      </c>
      <c r="I17" s="101"/>
      <c r="J17" s="101"/>
    </row>
    <row r="18" spans="1:10" ht="19.5" customHeight="1">
      <c r="A18" s="69" t="s">
        <v>126</v>
      </c>
      <c r="B18" s="69">
        <v>11467.5</v>
      </c>
      <c r="C18" s="69" t="s">
        <v>125</v>
      </c>
      <c r="D18" s="70" t="s">
        <v>127</v>
      </c>
      <c r="E18" s="69" t="s">
        <v>165</v>
      </c>
      <c r="F18" s="69" t="s">
        <v>126</v>
      </c>
      <c r="G18" s="69">
        <v>25025</v>
      </c>
      <c r="H18" s="72">
        <f t="shared" si="0"/>
        <v>7507.5</v>
      </c>
      <c r="I18" s="72">
        <f>B18-H18</f>
        <v>3960</v>
      </c>
      <c r="J18" s="69" t="s">
        <v>173</v>
      </c>
    </row>
    <row r="19" spans="1:10" ht="19.5" customHeight="1">
      <c r="A19" s="69" t="s">
        <v>128</v>
      </c>
      <c r="B19" s="69">
        <v>1423.8</v>
      </c>
      <c r="C19" s="69" t="s">
        <v>129</v>
      </c>
      <c r="D19" s="70" t="s">
        <v>130</v>
      </c>
      <c r="E19" s="69" t="s">
        <v>166</v>
      </c>
      <c r="F19" s="69" t="s">
        <v>131</v>
      </c>
      <c r="G19" s="69">
        <v>4746</v>
      </c>
      <c r="H19" s="72">
        <f t="shared" si="0"/>
        <v>1423.8</v>
      </c>
      <c r="I19" s="72">
        <f t="shared" ref="I19:I24" si="1">B19-H19</f>
        <v>0</v>
      </c>
      <c r="J19" s="69"/>
    </row>
    <row r="20" spans="1:10" ht="19.5" customHeight="1">
      <c r="A20" s="69" t="s">
        <v>115</v>
      </c>
      <c r="B20" s="69">
        <v>887.25</v>
      </c>
      <c r="C20" s="69" t="s">
        <v>117</v>
      </c>
      <c r="D20" s="70" t="s">
        <v>116</v>
      </c>
      <c r="E20" s="69" t="s">
        <v>165</v>
      </c>
      <c r="F20" s="69" t="s">
        <v>118</v>
      </c>
      <c r="G20" s="69">
        <v>2957.5</v>
      </c>
      <c r="H20" s="72">
        <v>887.24</v>
      </c>
      <c r="I20" s="72">
        <f t="shared" si="1"/>
        <v>9.9999999999909051E-3</v>
      </c>
      <c r="J20" s="69" t="s">
        <v>178</v>
      </c>
    </row>
    <row r="21" spans="1:10" ht="19.5" customHeight="1">
      <c r="A21" s="69" t="s">
        <v>91</v>
      </c>
      <c r="B21" s="69">
        <v>11849.59</v>
      </c>
      <c r="C21" s="69" t="s">
        <v>92</v>
      </c>
      <c r="D21" s="70" t="s">
        <v>113</v>
      </c>
      <c r="E21" s="69" t="s">
        <v>165</v>
      </c>
      <c r="F21" s="69" t="s">
        <v>91</v>
      </c>
      <c r="G21" s="69">
        <v>39498.550000000003</v>
      </c>
      <c r="H21" s="72">
        <v>11849.56</v>
      </c>
      <c r="I21" s="72">
        <f t="shared" si="1"/>
        <v>3.0000000000654836E-2</v>
      </c>
      <c r="J21" s="69" t="s">
        <v>179</v>
      </c>
    </row>
    <row r="22" spans="1:10" ht="19.5" customHeight="1">
      <c r="A22" s="69" t="s">
        <v>93</v>
      </c>
      <c r="B22" s="69">
        <v>2593.5</v>
      </c>
      <c r="C22" s="69" t="s">
        <v>94</v>
      </c>
      <c r="D22" s="70" t="s">
        <v>114</v>
      </c>
      <c r="E22" s="69" t="s">
        <v>165</v>
      </c>
      <c r="F22" s="69" t="s">
        <v>93</v>
      </c>
      <c r="G22" s="69">
        <v>8645</v>
      </c>
      <c r="H22" s="72">
        <f t="shared" si="0"/>
        <v>2593.5</v>
      </c>
      <c r="I22" s="72">
        <f t="shared" si="1"/>
        <v>0</v>
      </c>
      <c r="J22" s="69"/>
    </row>
    <row r="23" spans="1:10" ht="128.25">
      <c r="A23" s="69" t="s">
        <v>132</v>
      </c>
      <c r="B23" s="69">
        <v>1216.78</v>
      </c>
      <c r="C23" s="69" t="s">
        <v>135</v>
      </c>
      <c r="D23" s="70" t="s">
        <v>134</v>
      </c>
      <c r="E23" s="69" t="s">
        <v>168</v>
      </c>
      <c r="F23" s="69" t="s">
        <v>133</v>
      </c>
      <c r="G23" s="69">
        <v>6160</v>
      </c>
      <c r="H23" s="72">
        <f>G23*0.2</f>
        <v>1232</v>
      </c>
      <c r="I23" s="72">
        <f t="shared" si="1"/>
        <v>-15.220000000000027</v>
      </c>
      <c r="J23" s="73" t="s">
        <v>180</v>
      </c>
    </row>
    <row r="24" spans="1:10" ht="21" customHeight="1">
      <c r="A24" s="69" t="s">
        <v>167</v>
      </c>
      <c r="B24" s="69">
        <v>2226.56</v>
      </c>
      <c r="C24" s="69" t="s">
        <v>170</v>
      </c>
      <c r="D24" s="70"/>
      <c r="E24" s="69" t="s">
        <v>168</v>
      </c>
      <c r="F24" s="69" t="s">
        <v>169</v>
      </c>
      <c r="G24" s="69">
        <v>11132.8</v>
      </c>
      <c r="H24" s="72">
        <f>G24*0.2</f>
        <v>2226.56</v>
      </c>
      <c r="I24" s="72">
        <f t="shared" si="1"/>
        <v>0</v>
      </c>
      <c r="J24" s="69"/>
    </row>
    <row r="25" spans="1:10">
      <c r="I25" s="74"/>
    </row>
  </sheetData>
  <mergeCells count="30">
    <mergeCell ref="J3:J4"/>
    <mergeCell ref="J6:J8"/>
    <mergeCell ref="J9:J11"/>
    <mergeCell ref="J12:J14"/>
    <mergeCell ref="J15:J17"/>
    <mergeCell ref="A15:A17"/>
    <mergeCell ref="B15:B17"/>
    <mergeCell ref="C15:C17"/>
    <mergeCell ref="D15:D17"/>
    <mergeCell ref="I3:I4"/>
    <mergeCell ref="I6:I8"/>
    <mergeCell ref="I9:I11"/>
    <mergeCell ref="I12:I14"/>
    <mergeCell ref="I15:I17"/>
    <mergeCell ref="A9:A11"/>
    <mergeCell ref="B9:B11"/>
    <mergeCell ref="C9:C11"/>
    <mergeCell ref="D9:D11"/>
    <mergeCell ref="A12:A14"/>
    <mergeCell ref="B12:B14"/>
    <mergeCell ref="C12:C14"/>
    <mergeCell ref="D12:D14"/>
    <mergeCell ref="A3:A4"/>
    <mergeCell ref="B3:B4"/>
    <mergeCell ref="C3:C4"/>
    <mergeCell ref="D3:D4"/>
    <mergeCell ref="A6:A8"/>
    <mergeCell ref="B6:B8"/>
    <mergeCell ref="C6:C8"/>
    <mergeCell ref="D6:D8"/>
  </mergeCells>
  <phoneticPr fontId="7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汇总 </vt:lpstr>
      <vt:lpstr>险种1</vt:lpstr>
      <vt:lpstr>险种2</vt:lpstr>
      <vt:lpstr>险种3</vt:lpstr>
      <vt:lpstr>Sheet1</vt:lpstr>
      <vt:lpstr>'汇总 '!Print_Area</vt:lpstr>
      <vt:lpstr>险种1!Print_Area</vt:lpstr>
      <vt:lpstr>'汇总 '!Print_Titles</vt:lpstr>
      <vt:lpstr>险种1!Print_Titles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2022-09-06T01:08:12Z</cp:lastPrinted>
  <dcterms:created xsi:type="dcterms:W3CDTF">1996-12-17T01:32:00Z</dcterms:created>
  <dcterms:modified xsi:type="dcterms:W3CDTF">2022-09-19T06:32:20Z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  <property fmtid="{D5CDD505-2E9C-101B-9397-08002B2CF9AE}" pid="3" name="KSOReadingLayout">
    <vt:bool>false</vt:bool>
  </property>
</Properties>
</file>